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<sst xmlns="http://schemas.openxmlformats.org/spreadsheetml/2006/main" count="1078" uniqueCount="881">
  <si>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</si>
  <si>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</si>
  <si>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</si>
  <si>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</si>
  <si>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</si>
  <si>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</si>
  <si>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</si>
  <si>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</si>
  <si>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</si>
  <si>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</si>
  <si>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</si>
  <si>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</si>
  <si>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</si>
  <si>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</si>
  <si>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</si>
  <si>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</si>
  <si>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</si>
  <si>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</si>
  <si>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</si>
  <si>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</si>
  <si>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</si>
  <si>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</si>
  <si>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</si>
  <si>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</si>
  <si>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</si>
  <si>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</si>
  <si>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</si>
  <si>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</si>
  <si>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</si>
  <si>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</si>
  <si>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</si>
  <si>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</si>
  <si>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</si>
  <si>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</si>
  <si>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</si>
  <si>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</si>
  <si>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</si>
  <si>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</si>
  <si>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</si>
  <si>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</si>
  <si>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</si>
  <si>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</si>
  <si>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</si>
  <si>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</si>
  <si>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</si>
  <si>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</si>
  <si>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</si>
  <si>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</si>
  <si>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</si>
  <si>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</si>
  <si>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</si>
  <si>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</si>
  <si>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</si>
  <si>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</si>
  <si>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</si>
  <si>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</si>
  <si>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</si>
  <si>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</si>
  <si>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</si>
  <si>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</si>
  <si>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</si>
  <si>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</si>
  <si>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</si>
  <si>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</si>
  <si>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</si>
  <si>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</si>
  <si>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</si>
  <si>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</si>
  <si>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</si>
  <si>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</si>
  <si>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</si>
  <si>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</si>
  <si>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</si>
  <si>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</si>
  <si>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</si>
  <si>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</si>
  <si>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</si>
  <si>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</si>
  <si>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</si>
  <si>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</si>
  <si>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</si>
  <si>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</si>
  <si>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</si>
  <si>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</si>
  <si>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</si>
  <si>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</si>
  <si>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</si>
  <si>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</si>
  <si>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</si>
  <si>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</si>
  <si>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</si>
  <si>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</si>
  <si>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</si>
  <si>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</si>
  <si>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</si>
  <si>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</si>
  <si>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</si>
  <si>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</si>
  <si>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</si>
  <si>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</si>
  <si>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</si>
  <si>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</si>
  <si>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</si>
  <si>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</si>
  <si>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</si>
  <si>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</si>
  <si>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</si>
  <si>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</si>
  <si>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</si>
  <si>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</si>
  <si>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</si>
  <si>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</si>
  <si>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</si>
  <si>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</si>
  <si>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</si>
  <si>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</si>
  <si>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</si>
  <si>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</si>
  <si>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</si>
  <si>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</si>
  <si>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</si>
  <si>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</si>
  <si>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</si>
  <si>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</si>
  <si>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</si>
  <si>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</si>
  <si>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</si>
  <si>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</si>
  <si>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</si>
  <si>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</si>
  <si>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</si>
  <si>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</si>
  <si>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</si>
  <si>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</si>
  <si>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</si>
  <si>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</si>
  <si>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</si>
  <si>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</si>
  <si>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</si>
  <si>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</si>
  <si>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</si>
  <si>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</si>
  <si>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</si>
  <si>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</si>
  <si>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</si>
  <si>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</si>
  <si>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</si>
  <si>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</si>
  <si>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</si>
  <si>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</si>
  <si>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</si>
  <si>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</si>
  <si>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</si>
  <si>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</si>
  <si>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</si>
  <si>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</si>
  <si>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</si>
  <si>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</si>
  <si>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</si>
  <si>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</si>
  <si>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</si>
  <si>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</si>
  <si>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</si>
  <si>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</si>
  <si>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</si>
  <si>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</si>
  <si>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</si>
  <si>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</si>
  <si>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</si>
  <si>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</si>
  <si>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</si>
  <si>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</si>
  <si>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</si>
  <si>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</si>
  <si>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</si>
  <si>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</si>
  <si>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</si>
  <si>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</si>
  <si>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</si>
  <si>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</si>
  <si>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</si>
  <si>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</si>
  <si>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</si>
  <si>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</si>
  <si>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</si>
  <si>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</si>
  <si>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</si>
  <si>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</si>
  <si>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</si>
  <si>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</si>
  <si>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</si>
  <si>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</si>
  <si>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</si>
  <si>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</si>
  <si>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</si>
  <si>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</si>
  <si>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</si>
  <si>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</si>
  <si>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</si>
  <si>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</si>
  <si>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</si>
  <si>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</si>
  <si>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</si>
  <si>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</si>
  <si>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</si>
  <si>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</si>
  <si>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</si>
  <si>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</si>
  <si>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</si>
  <si>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</si>
  <si>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</si>
  <si>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</si>
  <si>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</si>
  <si>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</si>
  <si>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</si>
  <si>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</si>
  <si>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</si>
  <si>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</si>
  <si>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</si>
  <si>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</si>
  <si>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</si>
  <si>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</si>
  <si>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</si>
  <si>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</si>
  <si>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</si>
  <si>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</si>
  <si>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</si>
  <si>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</si>
  <si>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</si>
  <si>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</si>
  <si>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</si>
  <si>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</si>
  <si>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</si>
  <si>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</si>
  <si>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</si>
  <si>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</si>
  <si>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</si>
  <si>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</si>
  <si>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</si>
  <si>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</si>
  <si>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</si>
  <si>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</si>
  <si>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</si>
  <si>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</si>
  <si>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</si>
  <si>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</si>
  <si>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</si>
  <si>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</si>
  <si>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</si>
  <si>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</si>
  <si>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</si>
  <si>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</si>
  <si>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</si>
  <si>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</si>
  <si>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</si>
  <si>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</si>
  <si>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</si>
  <si>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</si>
  <si>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</si>
  <si>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</si>
  <si>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</si>
  <si>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</si>
  <si>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</si>
  <si>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</si>
  <si>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</si>
  <si>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</si>
  <si>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</si>
  <si>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</si>
  <si>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</si>
  <si>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</si>
  <si>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</si>
  <si>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</si>
  <si>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</si>
  <si>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</si>
  <si>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</si>
  <si>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</si>
  <si>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</si>
  <si>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</si>
  <si>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</si>
  <si>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</si>
  <si>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</si>
  <si>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</si>
  <si>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</si>
  <si>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</si>
  <si>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</si>
  <si>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</si>
  <si>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</si>
  <si>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</si>
  <si>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</si>
  <si>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</si>
  <si>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</si>
  <si>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</si>
  <si>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</si>
  <si>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</si>
  <si>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</si>
  <si>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</si>
  <si>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</si>
  <si>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</si>
  <si>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</si>
  <si>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</si>
  <si>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</si>
  <si>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</si>
  <si>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</si>
  <si>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</si>
  <si>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</si>
  <si>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</si>
  <si>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</si>
  <si>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</si>
  <si>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</si>
  <si>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</si>
  <si>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</si>
  <si>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</si>
  <si>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</si>
  <si>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</si>
  <si>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</si>
  <si>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</si>
  <si>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</si>
  <si>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</si>
  <si>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</si>
  <si>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</si>
  <si>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</si>
  <si>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</si>
  <si>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</si>
  <si>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</si>
  <si>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</si>
  <si>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</si>
  <si>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</si>
  <si>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</si>
  <si>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</si>
  <si>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</si>
  <si>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</si>
  <si>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</si>
  <si>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</si>
  <si>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</si>
  <si>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</si>
  <si>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</si>
  <si>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</si>
  <si>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</si>
  <si>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</si>
  <si>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</si>
  <si>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</si>
  <si>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</si>
  <si>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</si>
  <si>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</si>
  <si>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</si>
  <si>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</si>
  <si>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</si>
  <si>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</si>
  <si>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</si>
  <si>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</si>
  <si>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</si>
  <si>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</si>
  <si>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</si>
  <si>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</si>
  <si>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</si>
  <si>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</si>
  <si>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</si>
  <si>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</si>
  <si>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</si>
  <si>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</si>
  <si>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</si>
  <si>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</si>
  <si>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</si>
  <si>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</si>
  <si>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</si>
  <si>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</si>
  <si>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</si>
  <si>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</si>
  <si>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</si>
  <si>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</si>
  <si>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</si>
  <si>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</si>
  <si>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</si>
  <si>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</si>
  <si>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</si>
  <si>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</si>
  <si>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</si>
  <si>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</si>
  <si>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</si>
  <si>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</si>
  <si>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</si>
  <si>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</si>
  <si>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</si>
  <si>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</si>
  <si>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</si>
  <si>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</si>
  <si>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</si>
  <si>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</si>
  <si>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</si>
  <si>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</si>
  <si>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</si>
  <si>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</si>
  <si>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</si>
  <si>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</si>
  <si>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</si>
  <si>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</si>
  <si>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</si>
  <si>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</si>
  <si>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</si>
  <si>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</si>
  <si>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</si>
  <si>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</si>
  <si>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</si>
  <si>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</si>
  <si>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</si>
  <si>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</si>
  <si>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</si>
  <si>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</si>
  <si>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</si>
  <si>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</si>
  <si>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</si>
  <si>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</si>
  <si>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</si>
  <si>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</si>
  <si>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</si>
  <si>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</si>
  <si>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</si>
  <si>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</si>
  <si>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</si>
  <si>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</si>
  <si>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</si>
  <si>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</si>
  <si>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</si>
  <si>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</si>
  <si>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</si>
  <si>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</si>
  <si>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</si>
  <si>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</si>
  <si>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</si>
  <si>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</si>
  <si>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</si>
  <si>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</si>
  <si>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</si>
  <si>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</si>
  <si>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</si>
  <si>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</si>
  <si>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</si>
  <si>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</si>
  <si>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</si>
  <si>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</si>
  <si>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</si>
  <si>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</si>
  <si>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</si>
  <si>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</si>
  <si>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</si>
  <si>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</si>
  <si>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</si>
  <si>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</si>
  <si>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</si>
  <si>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</si>
  <si>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</si>
  <si>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</si>
  <si>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</si>
  <si>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</si>
  <si>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</si>
  <si>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</si>
  <si>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</si>
  <si>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</si>
  <si>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</si>
  <si>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</si>
  <si>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</si>
  <si>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</si>
  <si>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</si>
  <si>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</si>
  <si>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</si>
  <si>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</si>
  <si>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</si>
  <si>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</si>
  <si>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</si>
  <si>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</si>
  <si>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</si>
  <si>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</si>
  <si>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</si>
  <si>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</si>
  <si>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</si>
  <si>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</si>
  <si>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</si>
  <si>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</si>
  <si>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</si>
  <si>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</si>
  <si>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</si>
  <si>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</si>
  <si>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</si>
  <si>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</si>
  <si>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</si>
  <si>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</si>
  <si>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</si>
  <si>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</si>
  <si>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</si>
  <si>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</si>
  <si>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</si>
  <si>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</si>
  <si>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</si>
  <si>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</si>
  <si>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</si>
  <si>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</si>
  <si>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</si>
  <si>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</si>
  <si>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</si>
  <si>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</si>
  <si>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</si>
  <si>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</si>
  <si>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</si>
  <si>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</si>
  <si>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</si>
  <si>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</si>
  <si>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</si>
  <si>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</si>
  <si>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</si>
  <si>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</si>
  <si>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</si>
  <si>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</si>
  <si>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</si>
  <si>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</si>
  <si>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</si>
  <si>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</si>
  <si>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</si>
  <si>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</si>
  <si>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</si>
  <si>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</si>
  <si>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</si>
  <si>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</si>
  <si>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</si>
  <si>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</si>
  <si>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</si>
  <si>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</si>
  <si>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</si>
  <si>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</si>
  <si>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</si>
  <si>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</si>
  <si>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</si>
  <si>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</si>
  <si>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</si>
  <si>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</si>
  <si>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</si>
  <si>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</si>
  <si>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</si>
  <si>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</si>
  <si>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</si>
  <si>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</si>
  <si>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</si>
  <si>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</si>
  <si>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</si>
  <si>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</si>
  <si>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</si>
  <si>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</si>
  <si>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</si>
  <si>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</si>
  <si>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</si>
  <si>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</si>
  <si>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</si>
  <si>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</si>
  <si>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</si>
  <si>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</si>
  <si>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</si>
  <si>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</si>
  <si>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</si>
  <si>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</si>
  <si>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</si>
  <si>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</si>
  <si>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</si>
  <si>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</si>
  <si>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</si>
  <si>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</si>
  <si>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</si>
  <si>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</si>
  <si>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</si>
  <si>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</si>
  <si>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</si>
  <si>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</si>
  <si>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</si>
  <si>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</si>
  <si>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</si>
  <si>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</si>
  <si>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</si>
  <si>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</si>
  <si>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</si>
  <si>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</si>
  <si>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</si>
  <si>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</si>
  <si>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</si>
  <si>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</si>
  <si>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</si>
  <si>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</si>
  <si>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</si>
  <si>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</si>
  <si>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</si>
  <si>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</si>
  <si>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</si>
  <si>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</si>
  <si>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</si>
  <si>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</si>
  <si>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</si>
  <si>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</si>
  <si>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</si>
  <si>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</si>
  <si>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</si>
  <si>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</si>
  <si>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</si>
  <si>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</si>
  <si>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</si>
  <si>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</si>
  <si>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</si>
  <si>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</si>
  <si>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</si>
  <si>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</si>
  <si>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</si>
  <si>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</si>
  <si>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</si>
  <si>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</si>
  <si>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</si>
  <si>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</si>
  <si>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</si>
  <si>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</si>
  <si>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</si>
  <si>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</si>
  <si>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</si>
  <si>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</si>
  <si>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</si>
  <si>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</si>
  <si>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</si>
  <si>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</si>
  <si>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</si>
  <si>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</si>
  <si>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</si>
  <si>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</si>
  <si>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</si>
  <si>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</si>
  <si>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</si>
  <si>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</si>
  <si>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</si>
  <si>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</si>
  <si>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</si>
  <si>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</si>
  <si>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</si>
  <si>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</si>
  <si>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</si>
  <si>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</si>
  <si>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</si>
  <si>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</si>
  <si>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</si>
  <si>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</si>
  <si>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</si>
  <si>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</si>
  <si>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</si>
  <si>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</si>
  <si>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</si>
  <si>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</si>
  <si>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</si>
  <si>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</si>
  <si>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</si>
  <si>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</si>
  <si>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</si>
  <si>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</si>
  <si>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</si>
  <si>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</si>
  <si>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</si>
  <si>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</si>
  <si>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</si>
  <si>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</si>
  <si>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</si>
  <si>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</si>
  <si>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</si>
  <si>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</si>
  <si>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</si>
  <si>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</si>
  <si>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</si>
  <si>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</si>
  <si>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</si>
  <si>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</si>
  <si>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</si>
  <si>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</si>
  <si>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</si>
  <si>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</si>
  <si>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</si>
  <si>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</si>
  <si>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</si>
  <si>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</si>
  <si>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</si>
  <si>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</si>
  <si>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</si>
  <si>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</si>
  <si>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</si>
  <si>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</si>
  <si>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</si>
  <si>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</si>
  <si>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</si>
  <si>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</si>
  <si>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</si>
  <si>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</si>
  <si>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</si>
  <si>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</si>
  <si>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</si>
  <si>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</si>
  <si>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</si>
  <si>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</si>
  <si>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</si>
  <si>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</si>
  <si>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</si>
  <si>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</si>
  <si>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</si>
  <si>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</si>
  <si>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</si>
  <si>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</si>
  <si>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</si>
  <si>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</si>
  <si>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</si>
  <si>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</si>
  <si>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</si>
  <si>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</si>
  <si>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</si>
  <si>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</si>
  <si>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</si>
  <si>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</si>
  <si>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</si>
  <si>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</si>
  <si>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</si>
  <si>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</si>
  <si>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</si>
  <si>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</si>
  <si>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</si>
  <si>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</si>
  <si>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</si>
  <si>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</si>
  <si>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</si>
  <si>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</si>
  <si>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</si>
  <si>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</si>
  <si>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</si>
  <si>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</si>
  <si>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</si>
  <si>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</si>
  <si>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</si>
  <si>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</si>
  <si>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</si>
  <si>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</si>
  <si>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</si>
  <si>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</si>
  <si>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</si>
  <si>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</si>
  <si>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</si>
  <si>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</si>
  <si>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</si>
  <si>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</si>
  <si>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</si>
  <si>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</si>
  <si>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</si>
  <si>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</si>
  <si>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</si>
  <si>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</si>
  <si>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</si>
  <si>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</si>
  <si>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</si>
  <si>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</si>
  <si>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</si>
  <si>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</si>
  <si>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</si>
  <si>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</si>
  <si>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</si>
  <si>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</si>
  <si>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</si>
  <si>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</si>
  <si>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</si>
  <si>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</si>
  <si>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</si>
  <si>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</si>
  <si>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</si>
  <si>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</si>
  <si>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</si>
  <si>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</si>
  <si>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</si>
  <si>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</si>
  <si>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</si>
  <si>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</si>
  <si>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</si>
  <si>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</si>
  <si>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</si>
  <si>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</si>
  <si>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</si>
  <si>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</si>
  <si>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</si>
  <si>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</si>
  <si>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</si>
  <si>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</si>
  <si>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</si>
  <si>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</si>
  <si>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</si>
  <si>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</si>
  <si>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</si>
  <si>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</si>
  <si>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</si>
  <si>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</si>
  <si>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</si>
  <si>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</si>
  <si>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</si>
  <si>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</si>
  <si>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</si>
  <si>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</si>
  <si>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</si>
  <si>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</si>
  <si>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</si>
  <si>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</si>
  <si>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</si>
  <si>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</si>
  <si>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</si>
  <si>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</si>
  <si>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</si>
  <si>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</si>
  <si>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</si>
  <si>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</si>
  <si>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</si>
  <si>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</si>
  <si>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</si>
  <si>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</si>
  <si>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</si>
  <si>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</si>
  <si>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</si>
  <si>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</si>
  <si>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</si>
  <si>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</si>
  <si>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</si>
  <si>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</si>
  <si>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</si>
  <si>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</si>
  <si>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</si>
  <si>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</si>
  <si>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</si>
  <si>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</si>
  <si>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</si>
  <si>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</si>
  <si>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</si>
  <si>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</si>
  <si>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</si>
  <si>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</si>
  <si>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</si>
  <si>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</si>
  <si>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</si>
  <si>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</si>
  <si>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</si>
  <si>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</si>
  <si>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</si>
  <si>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</si>
  <si>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</si>
  <si>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</si>
  <si>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</si>
  <si>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</si>
  <si>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</si>
  <si>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</si>
  <si>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</si>
  <si>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</si>
  <si>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</si>
  <si>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</si>
  <si>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</si>
  <si>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</si>
  <si>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</si>
  <si>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</si>
  <si>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</si>
  <si>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</si>
  <si>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</si>
  <si>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</si>
  <si>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</si>
  <si>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</si>
  <si>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</si>
  <si>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</si>
  <si>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</si>
  <si>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</si>
  <si>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</si>
  <si>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</si>
  <si>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</si>
  <si>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</si>
  <si>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</si>
  <si>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</si>
  <si>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</si>
  <si>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</si>
  <si>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</si>
  <si>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01.01.2013 - 31.12.2013 г.</t>
  </si>
  <si>
    <t>Дата на съставяне: 28.01.2014</t>
  </si>
  <si>
    <t>Дата на съставяне:                28.01.2014</t>
  </si>
  <si>
    <t>Дата  на съставяне:      28.01.2014</t>
  </si>
  <si>
    <t>Дата на съставяне:  28.01.2014</t>
  </si>
  <si>
    <t>Дата на съставяне:   28.01.2014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</si>
</sst>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C1">
      <selection activeCell="G70" sqref="G7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-3113</v>
      </c>
      <c r="H27" s="154">
        <f>SUM(H28:H30)</f>
        <v>-2152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-3113</v>
      </c>
      <c r="H29" s="316">
        <v>-2152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-794</v>
      </c>
      <c r="H32" s="316">
        <v>-961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-3907</v>
      </c>
      <c r="H33" s="154">
        <f>H27+H31+H32</f>
        <v>-3113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-2191</v>
      </c>
      <c r="H36" s="154">
        <f>H25+H17+H33</f>
        <v>-1397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901</v>
      </c>
      <c r="D54" s="151">
        <v>815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1501</v>
      </c>
      <c r="D55" s="155">
        <f>D19+D20+D21+D27+D32+D45+D51+D53+D54</f>
        <v>1415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</v>
      </c>
      <c r="D58" s="151">
        <v>9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10781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3042</v>
      </c>
      <c r="H61" s="154">
        <f>SUM(H62:H68)</f>
        <v>3035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</v>
      </c>
      <c r="D64" s="155">
        <f>SUM(D58:D63)</f>
        <v>9</v>
      </c>
      <c r="E64" s="237" t="s">
        <v>199</v>
      </c>
      <c r="F64" s="242" t="s">
        <v>200</v>
      </c>
      <c r="G64" s="152">
        <v>855</v>
      </c>
      <c r="H64" s="152">
        <v>848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>
        <v>726</v>
      </c>
      <c r="D67" s="151">
        <v>726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690</v>
      </c>
      <c r="D68" s="151">
        <v>707</v>
      </c>
      <c r="E68" s="237" t="s">
        <v>212</v>
      </c>
      <c r="F68" s="242" t="s">
        <v>213</v>
      </c>
      <c r="G68" s="152">
        <v>2187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105</v>
      </c>
      <c r="E69" s="251" t="s">
        <v>77</v>
      </c>
      <c r="F69" s="242" t="s">
        <v>216</v>
      </c>
      <c r="G69" s="152">
        <v>151</v>
      </c>
      <c r="H69" s="152">
        <v>149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41</v>
      </c>
      <c r="D71" s="151">
        <v>42</v>
      </c>
      <c r="E71" s="253" t="s">
        <v>45</v>
      </c>
      <c r="F71" s="273" t="s">
        <v>223</v>
      </c>
      <c r="G71" s="161">
        <f>G59+G60+G61+G69+G70</f>
        <v>13974</v>
      </c>
      <c r="H71" s="161">
        <f>H59+H60+H61+H69+H70</f>
        <v>13119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1630</v>
      </c>
      <c r="D75" s="155">
        <f>SUM(D67:D74)</f>
        <v>1654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13974</v>
      </c>
      <c r="H79" s="162">
        <f>H71+H74+H75+H76</f>
        <v>13119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71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98</v>
      </c>
      <c r="D91" s="155">
        <f>SUM(D87:D90)</f>
        <v>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10325</v>
      </c>
      <c r="D93" s="155">
        <f>D64+D75+D84+D91+D92</f>
        <v>10350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11826</v>
      </c>
      <c r="D94" s="164">
        <f>D93+D55</f>
        <v>11765</v>
      </c>
      <c r="E94" s="449" t="s">
        <v>269</v>
      </c>
      <c r="F94" s="289" t="s">
        <v>270</v>
      </c>
      <c r="G94" s="165">
        <f>G36+G39+G55+G79</f>
        <v>11826</v>
      </c>
      <c r="H94" s="165">
        <f>H36+H39+H55+H79</f>
        <v>11765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18" sqref="C1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01.01.2013 - 31.12.2013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10</v>
      </c>
      <c r="E10" s="298" t="s">
        <v>288</v>
      </c>
      <c r="F10" s="549" t="s">
        <v>289</v>
      </c>
      <c r="G10" s="550">
        <v>170</v>
      </c>
      <c r="H10" s="550">
        <v>134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14</v>
      </c>
      <c r="D12" s="46">
        <v>29</v>
      </c>
      <c r="E12" s="300" t="s">
        <v>77</v>
      </c>
      <c r="F12" s="549" t="s">
        <v>296</v>
      </c>
      <c r="G12" s="550">
        <v>3</v>
      </c>
      <c r="H12" s="550">
        <v>18</v>
      </c>
    </row>
    <row r="13" spans="1:18" ht="12">
      <c r="A13" s="298" t="s">
        <v>297</v>
      </c>
      <c r="B13" s="299" t="s">
        <v>298</v>
      </c>
      <c r="C13" s="46">
        <v>7</v>
      </c>
      <c r="D13" s="46">
        <v>6</v>
      </c>
      <c r="E13" s="301" t="s">
        <v>50</v>
      </c>
      <c r="F13" s="551" t="s">
        <v>299</v>
      </c>
      <c r="G13" s="548">
        <f>SUM(G9:G12)</f>
        <v>173</v>
      </c>
      <c r="H13" s="548">
        <f>SUM(H9:H12)</f>
        <v>152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149</v>
      </c>
      <c r="D14" s="46">
        <v>130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28</v>
      </c>
      <c r="D16" s="47">
        <v>162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203</v>
      </c>
      <c r="D19" s="49">
        <f>SUM(D9:D15)+D16</f>
        <v>338</v>
      </c>
      <c r="E19" s="304" t="s">
        <v>316</v>
      </c>
      <c r="F19" s="552" t="s">
        <v>317</v>
      </c>
      <c r="G19" s="550">
        <v>1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847</v>
      </c>
      <c r="D22" s="46">
        <v>864</v>
      </c>
      <c r="E22" s="304" t="s">
        <v>325</v>
      </c>
      <c r="F22" s="552" t="s">
        <v>326</v>
      </c>
      <c r="G22" s="550">
        <v>6</v>
      </c>
      <c r="H22" s="550">
        <v>10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9</v>
      </c>
      <c r="D24" s="46">
        <v>11</v>
      </c>
      <c r="E24" s="301" t="s">
        <v>102</v>
      </c>
      <c r="F24" s="554" t="s">
        <v>333</v>
      </c>
      <c r="G24" s="548">
        <f>SUM(G19:G23)</f>
        <v>7</v>
      </c>
      <c r="H24" s="548">
        <f>SUM(H19:H23)</f>
        <v>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857</v>
      </c>
      <c r="D26" s="49">
        <f>SUM(D22:D25)</f>
        <v>876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1060</v>
      </c>
      <c r="D28" s="50">
        <f>D26+D19</f>
        <v>1214</v>
      </c>
      <c r="E28" s="127" t="s">
        <v>338</v>
      </c>
      <c r="F28" s="554" t="s">
        <v>339</v>
      </c>
      <c r="G28" s="548">
        <f>G13+G15+G24</f>
        <v>180</v>
      </c>
      <c r="H28" s="548">
        <f>H13+H15+H24</f>
        <v>164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880</v>
      </c>
      <c r="H30" s="53">
        <f>IF((D28-H28)&gt;0,D28-H28,0)</f>
        <v>1050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1060</v>
      </c>
      <c r="D33" s="49">
        <f>D28-D31+D32</f>
        <v>1214</v>
      </c>
      <c r="E33" s="127" t="s">
        <v>352</v>
      </c>
      <c r="F33" s="554" t="s">
        <v>353</v>
      </c>
      <c r="G33" s="53">
        <f>G32-G31+G28</f>
        <v>180</v>
      </c>
      <c r="H33" s="53">
        <f>H32-H31+H28</f>
        <v>164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880</v>
      </c>
      <c r="H34" s="548">
        <f>IF((D33-H33)&gt;0,D33-H33,0)</f>
        <v>1050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-86</v>
      </c>
      <c r="D35" s="49">
        <f>D36+D37+D38</f>
        <v>-89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-86</v>
      </c>
      <c r="D37" s="430">
        <v>-89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794</v>
      </c>
      <c r="H39" s="559">
        <f>IF(H34&gt;0,IF(D35+H34&lt;0,0,D35+H34),IF(D34-D35&lt;0,D35-D34,0))</f>
        <v>961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794</v>
      </c>
      <c r="H41" s="52">
        <f>IF(D39=0,IF(H39-H40&gt;0,H39-H40+D40,0),IF(D39-D40&lt;0,D40-D39+H40,0))</f>
        <v>961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974</v>
      </c>
      <c r="D42" s="53">
        <f>D33+D35+D39</f>
        <v>1125</v>
      </c>
      <c r="E42" s="128" t="s">
        <v>379</v>
      </c>
      <c r="F42" s="129" t="s">
        <v>380</v>
      </c>
      <c r="G42" s="53">
        <f>G39+G33</f>
        <v>974</v>
      </c>
      <c r="H42" s="53">
        <f>H39+H33</f>
        <v>1125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41667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">
      <selection activeCell="C11" sqref="C11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01.01.2013 - 31.12.2013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224</v>
      </c>
      <c r="D10" s="54">
        <v>205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-198</v>
      </c>
      <c r="D11" s="54">
        <v>-219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-848</v>
      </c>
      <c r="D17" s="54">
        <v>-865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-846</v>
      </c>
      <c r="D20" s="55">
        <f>SUM(D10:D19)</f>
        <v>-921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847</v>
      </c>
      <c r="D36" s="54">
        <v>865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847</v>
      </c>
      <c r="D42" s="55">
        <f>SUM(D34:D41)</f>
        <v>865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-56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</v>
      </c>
      <c r="D44" s="132">
        <v>153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98</v>
      </c>
      <c r="D45" s="55">
        <f>D44+D43</f>
        <v>97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98</v>
      </c>
      <c r="D46" s="56">
        <f>D45</f>
        <v>97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6" sqref="A36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 01.01.2013 - 31.12.2013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-3113</v>
      </c>
      <c r="K11" s="60"/>
      <c r="L11" s="344">
        <f>SUM(C11:K11)</f>
        <v>-1397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-3113</v>
      </c>
      <c r="K15" s="61">
        <f t="shared" si="2"/>
        <v>0</v>
      </c>
      <c r="L15" s="344">
        <f t="shared" si="1"/>
        <v>-1397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-794</v>
      </c>
      <c r="K16" s="60"/>
      <c r="L16" s="344">
        <f t="shared" si="1"/>
        <v>-794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-3907</v>
      </c>
      <c r="K29" s="59">
        <f t="shared" si="6"/>
        <v>0</v>
      </c>
      <c r="L29" s="344">
        <f t="shared" si="1"/>
        <v>-2191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-3907</v>
      </c>
      <c r="K32" s="59">
        <f t="shared" si="7"/>
        <v>0</v>
      </c>
      <c r="L32" s="344">
        <f t="shared" si="1"/>
        <v>-2191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6" t="s">
        <v>521</v>
      </c>
      <c r="E36" s="596"/>
      <c r="F36" s="596"/>
      <c r="G36" s="596"/>
      <c r="H36" s="596"/>
      <c r="I36" s="596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6"/>
      <c r="E38" s="596"/>
      <c r="F38" s="596"/>
      <c r="G38" s="596"/>
      <c r="H38" s="596"/>
      <c r="I38" s="596"/>
      <c r="J38" s="15"/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4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 САФ МАГЕЛАН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6" t="s">
        <v>4</v>
      </c>
      <c r="B3" s="607"/>
      <c r="C3" s="609" t="str">
        <f>'справка №1-БАЛАНС'!E5</f>
        <v> 01.01.2013 - 31.12.2013 г.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3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463</v>
      </c>
      <c r="B5" s="612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8" t="s">
        <v>529</v>
      </c>
      <c r="R5" s="578" t="s">
        <v>530</v>
      </c>
    </row>
    <row r="6" spans="1:18" s="100" customFormat="1" ht="60">
      <c r="A6" s="613"/>
      <c r="B6" s="580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7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79"/>
      <c r="R6" s="57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81" t="s">
        <v>863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49">
      <selection activeCell="D96" sqref="D96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01.01.2013 - 31.12.2013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901</v>
      </c>
      <c r="D21" s="108">
        <v>86</v>
      </c>
      <c r="E21" s="120">
        <f t="shared" si="0"/>
        <v>815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690</v>
      </c>
      <c r="D28" s="108"/>
      <c r="E28" s="120">
        <f t="shared" si="0"/>
        <v>690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/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1630</v>
      </c>
      <c r="D43" s="104">
        <f>D24+D28+D29+D31+D30+D32+D33+D38</f>
        <v>0</v>
      </c>
      <c r="E43" s="118">
        <f>E24+E28+E29+E31+E30+E32+E33+E38</f>
        <v>1630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2531</v>
      </c>
      <c r="D44" s="103">
        <f>D43+D21+D19+D9</f>
        <v>86</v>
      </c>
      <c r="E44" s="118">
        <f>E43+E21+E19+E9</f>
        <v>2445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10781</v>
      </c>
      <c r="D75" s="103">
        <f>D76+D78</f>
        <v>847</v>
      </c>
      <c r="E75" s="103">
        <f>E76+E78</f>
        <v>9934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10781</v>
      </c>
      <c r="D76" s="108">
        <v>847</v>
      </c>
      <c r="E76" s="119">
        <f t="shared" si="1"/>
        <v>9934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3042</v>
      </c>
      <c r="D85" s="104">
        <f>SUM(D86:D90)+D94</f>
        <v>9</v>
      </c>
      <c r="E85" s="104">
        <f>SUM(E86:E90)+E94</f>
        <v>3033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855</v>
      </c>
      <c r="D87" s="108">
        <v>9</v>
      </c>
      <c r="E87" s="119">
        <f t="shared" si="1"/>
        <v>846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3</v>
      </c>
      <c r="E95" s="119">
        <f t="shared" si="1"/>
        <v>148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13974</v>
      </c>
      <c r="D96" s="104">
        <f>D85+D80+D75+D71+D95</f>
        <v>859</v>
      </c>
      <c r="E96" s="104">
        <f>E85+E80+E75+E71+E95</f>
        <v>13115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14017</v>
      </c>
      <c r="D97" s="104">
        <f>D96+D68+D66</f>
        <v>859</v>
      </c>
      <c r="E97" s="104">
        <f>E96+E68+E66</f>
        <v>13158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01.01.2013 - 31.12.2013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C159" sqref="C159"/>
    </sheetView>
  </sheetViews>
  <sheetFormatPr defaultColWidth="10.625" defaultRowHeight="12.75"/>
  <cols>
    <col min="1" max="1" width="38.125" style="509" customWidth="1"/>
    <col min="2" max="2" width="8.125" style="519" customWidth="1"/>
    <col min="3" max="3" width="11.375" style="509" customWidth="1"/>
    <col min="4" max="4" width="17.00390625" style="509" customWidth="1"/>
    <col min="5" max="5" width="13.375" style="509" customWidth="1"/>
    <col min="6" max="6" width="12.3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01.01.2013 - 31.12.2013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2014-01-27T10:41:36Z</cp:lastPrinted>
  <dcterms:created xsi:type="dcterms:W3CDTF">2000-06-29T12:02:40Z</dcterms:created>
  <dcterms:modified xsi:type="dcterms:W3CDTF">2014-01-30T06:34:15Z</dcterms:modified>
  <cp:category/>
  <cp:version/>
  <cp:contentType/>
  <cp:contentStatus/>
</cp:coreProperties>
</file>