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8800" windowHeight="123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<sst xmlns="http://schemas.openxmlformats.org/spreadsheetml/2006/main" count="4320" uniqueCount="1001">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</sst>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44742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44767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977</v>
      </c>
      <c r="B11" s="578">
        <v>44767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36440</v>
      </c>
      <c r="D6" s="675">
        <f aca="true" t="shared" si="0" ref="D6:D15">C6-E6</f>
        <v>0</v>
      </c>
      <c r="E6" s="674">
        <f>'1-Баланс'!G95</f>
        <v>36440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1853</v>
      </c>
      <c r="D7" s="675">
        <f t="shared" si="0"/>
        <v>-21542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-71</v>
      </c>
      <c r="D8" s="675">
        <f t="shared" si="0"/>
        <v>0</v>
      </c>
      <c r="E8" s="674">
        <f>ABS('2-Отчет за доходите'!C44)-ABS('2-Отчет за доходите'!G44)</f>
        <v>-71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1853</v>
      </c>
      <c r="D11" s="675">
        <f t="shared" si="0"/>
        <v>0</v>
      </c>
      <c r="E11" s="674">
        <f>'4-Отчет за собствения капитал'!L34</f>
        <v>1853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-0.16173120728929385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-0.03831624392876417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-0.0020527944025211784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-0.0019484083424807903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0.9114713216957606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0.269271948608137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0.26913811563169165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0.0024089935760171306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0.0024089935760171306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0.11429315282478521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0.012047200878155872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0.9360328638497653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18.665407447382623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0.9491492864983534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287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0.1548839719373988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0.39261285909712723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120.51219512195122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1834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1834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2007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30587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30587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34428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1993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1993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2012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36440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-25811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-25811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-71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-25882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1853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25865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27115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27115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2382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5064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3295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1227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7472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7472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36440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442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514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287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288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802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802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802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439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439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292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292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731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71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731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71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71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71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613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-480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-408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290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1482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1482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-1174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-284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-1459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-25811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-25811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-71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-25882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-25882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1924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1924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-71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1853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1853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1834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1834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2007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6'!D42</f>
        <v>3841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1834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1834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2007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6'!G42</f>
        <v>3841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1834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1834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2007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6'!J42</f>
        <v>3841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1834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1834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2007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6'!R42</f>
        <v>3841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30587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30587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30587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1993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1993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32580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2470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2470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2470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1993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1993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4463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28117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28117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28117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28117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25865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25865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27115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2382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2382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5064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3295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1227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41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1186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7472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34587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2382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2382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5064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3295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1227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41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1186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7472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7472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25865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25865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27115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27115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D58" sqref="D5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1834</v>
      </c>
      <c r="D18" s="196">
        <v>1834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1834</v>
      </c>
      <c r="D20" s="598">
        <f>SUM(D12:D19)</f>
        <v>1834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2007</v>
      </c>
      <c r="D21" s="477">
        <v>2007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-25811</v>
      </c>
      <c r="H28" s="596">
        <f>SUM(H29:H31)</f>
        <v>-25695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-25811</v>
      </c>
      <c r="H30" s="196">
        <v>-25695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-71</v>
      </c>
      <c r="H33" s="196">
        <v>-116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-25882</v>
      </c>
      <c r="H34" s="598">
        <f>H28+H32+H33</f>
        <v>-25811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1853</v>
      </c>
      <c r="H37" s="600">
        <f>H26+H18+H34</f>
        <v>1924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25865</v>
      </c>
      <c r="H45" s="196">
        <v>27038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30587</v>
      </c>
      <c r="D50" s="196">
        <v>31823</v>
      </c>
      <c r="E50" s="201" t="s">
        <v>52</v>
      </c>
      <c r="F50" s="95" t="s">
        <v>154</v>
      </c>
      <c r="G50" s="595">
        <f>SUM(G44:G49)</f>
        <v>27115</v>
      </c>
      <c r="H50" s="596">
        <f>SUM(H44:H49)</f>
        <v>28288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30587</v>
      </c>
      <c r="D52" s="598">
        <f>SUM(D48:D51)</f>
        <v>31823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34428</v>
      </c>
      <c r="D56" s="602">
        <f>D20+D21+D22+D28+D33+D46+D52+D54+D55</f>
        <v>35664</v>
      </c>
      <c r="E56" s="100" t="s">
        <v>850</v>
      </c>
      <c r="F56" s="99" t="s">
        <v>172</v>
      </c>
      <c r="G56" s="599">
        <f>G50+G52+G53+G54+G55</f>
        <v>27115</v>
      </c>
      <c r="H56" s="600">
        <f>H50+H52+H53+H54+H55</f>
        <v>28288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2382</v>
      </c>
      <c r="H60" s="196">
        <v>2380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5064</v>
      </c>
      <c r="H61" s="596">
        <f>SUM(H62:H68)</f>
        <v>5179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3295</v>
      </c>
      <c r="H64" s="196">
        <v>3356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1227</v>
      </c>
      <c r="H68" s="196">
        <v>1286</v>
      </c>
    </row>
    <row r="69" spans="1:8" ht="15.75">
      <c r="A69" s="89" t="s">
        <v>210</v>
      </c>
      <c r="B69" s="91" t="s">
        <v>211</v>
      </c>
      <c r="C69" s="197">
        <v>1993</v>
      </c>
      <c r="D69" s="196">
        <v>2112</v>
      </c>
      <c r="E69" s="201" t="s">
        <v>79</v>
      </c>
      <c r="F69" s="93" t="s">
        <v>216</v>
      </c>
      <c r="G69" s="197">
        <v>26</v>
      </c>
      <c r="H69" s="196">
        <v>26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7472</v>
      </c>
      <c r="H71" s="598">
        <f>H59+H60+H61+H69+H70</f>
        <v>7585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1993</v>
      </c>
      <c r="D76" s="598">
        <f>SUM(D68:D75)</f>
        <v>2112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7472</v>
      </c>
      <c r="H79" s="600">
        <f>H71+H73+H75+H77</f>
        <v>7585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2012</v>
      </c>
      <c r="D94" s="602">
        <f>D65+D76+D85+D92+D93</f>
        <v>2133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36440</v>
      </c>
      <c r="D95" s="604">
        <f>D94+D56</f>
        <v>37797</v>
      </c>
      <c r="E95" s="229" t="s">
        <v>942</v>
      </c>
      <c r="F95" s="489" t="s">
        <v>268</v>
      </c>
      <c r="G95" s="603">
        <f>G37+G40+G56+G79</f>
        <v>36440</v>
      </c>
      <c r="H95" s="604">
        <f>H37+H40+H56+H79</f>
        <v>37797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44767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442</v>
      </c>
      <c r="D12" s="317">
        <v>222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41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31</v>
      </c>
      <c r="D15" s="317">
        <v>33</v>
      </c>
      <c r="E15" s="245" t="s">
        <v>79</v>
      </c>
      <c r="F15" s="240" t="s">
        <v>289</v>
      </c>
      <c r="G15" s="316">
        <v>439</v>
      </c>
      <c r="H15" s="317">
        <v>221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6</v>
      </c>
      <c r="E16" s="236" t="s">
        <v>52</v>
      </c>
      <c r="F16" s="264" t="s">
        <v>292</v>
      </c>
      <c r="G16" s="628">
        <f>SUM(G12:G15)</f>
        <v>439</v>
      </c>
      <c r="H16" s="629">
        <f>SUM(H12:H15)</f>
        <v>221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514</v>
      </c>
      <c r="D22" s="629">
        <f>SUM(D12:D18)+D19</f>
        <v>302</v>
      </c>
      <c r="E22" s="194" t="s">
        <v>309</v>
      </c>
      <c r="F22" s="237" t="s">
        <v>310</v>
      </c>
      <c r="G22" s="316">
        <v>292</v>
      </c>
      <c r="H22" s="317">
        <v>306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287</v>
      </c>
      <c r="D25" s="317">
        <v>301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292</v>
      </c>
      <c r="H27" s="629">
        <f>SUM(H22:H26)</f>
        <v>306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288</v>
      </c>
      <c r="D29" s="629">
        <f>SUM(D25:D28)</f>
        <v>302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802</v>
      </c>
      <c r="D31" s="635">
        <f>D29+D22</f>
        <v>604</v>
      </c>
      <c r="E31" s="251" t="s">
        <v>824</v>
      </c>
      <c r="F31" s="266" t="s">
        <v>331</v>
      </c>
      <c r="G31" s="253">
        <f>G16+G18+G27</f>
        <v>731</v>
      </c>
      <c r="H31" s="254">
        <f>H16+H18+H27</f>
        <v>527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71</v>
      </c>
      <c r="H33" s="629">
        <f>IF((D31-H31)&gt;0,D31-H31,0)</f>
        <v>77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802</v>
      </c>
      <c r="D36" s="637">
        <f>D31-D34+D35</f>
        <v>604</v>
      </c>
      <c r="E36" s="262" t="s">
        <v>346</v>
      </c>
      <c r="F36" s="256" t="s">
        <v>347</v>
      </c>
      <c r="G36" s="267">
        <f>G35-G34+G31</f>
        <v>731</v>
      </c>
      <c r="H36" s="268">
        <f>H35-H34+H31</f>
        <v>527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71</v>
      </c>
      <c r="H37" s="254">
        <f>IF((D36-H36)&gt;0,D36-H36,0)</f>
        <v>77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71</v>
      </c>
      <c r="H42" s="244">
        <f>IF(H37&gt;0,IF(D38+H37&lt;0,0,D38+H37),IF(D37-D38&lt;0,D38-D37,0))</f>
        <v>77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71</v>
      </c>
      <c r="H44" s="268">
        <f>IF(D42=0,IF(H42-H43&gt;0,H42-H43+D43,0),IF(D42-D43&lt;0,D43-D42+H43,0))</f>
        <v>77</v>
      </c>
    </row>
    <row r="45" spans="1:8" ht="16.5" thickBot="1">
      <c r="A45" s="270" t="s">
        <v>371</v>
      </c>
      <c r="B45" s="271" t="s">
        <v>372</v>
      </c>
      <c r="C45" s="630">
        <f>C36+C38+C42</f>
        <v>802</v>
      </c>
      <c r="D45" s="631">
        <f>D36+D38+D42</f>
        <v>604</v>
      </c>
      <c r="E45" s="270" t="s">
        <v>373</v>
      </c>
      <c r="F45" s="272" t="s">
        <v>374</v>
      </c>
      <c r="G45" s="630">
        <f>G42+G36</f>
        <v>802</v>
      </c>
      <c r="H45" s="631">
        <f>H42+H36</f>
        <v>604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44767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613</v>
      </c>
      <c r="D11" s="196">
        <v>583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-480</v>
      </c>
      <c r="D12" s="196">
        <v>-289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-408</v>
      </c>
      <c r="D15" s="196">
        <v>-570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290</v>
      </c>
      <c r="D17" s="196">
        <v>311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</v>
      </c>
      <c r="D21" s="659">
        <f>SUM(D11:D20)</f>
        <v>-13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1482</v>
      </c>
      <c r="D29" s="196">
        <v>1497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1482</v>
      </c>
      <c r="D33" s="659">
        <f>SUM(D23:D32)</f>
        <v>1497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-1174</v>
      </c>
      <c r="D38" s="196">
        <v>-1174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-284</v>
      </c>
      <c r="D40" s="196">
        <v>-303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-1459</v>
      </c>
      <c r="D43" s="661">
        <f>SUM(D35:D42)</f>
        <v>-1477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</v>
      </c>
      <c r="D47" s="298">
        <v>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44767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-25811</v>
      </c>
      <c r="K13" s="585"/>
      <c r="L13" s="584">
        <f>SUM(C13:K13)</f>
        <v>1924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-25811</v>
      </c>
      <c r="K17" s="653">
        <f t="shared" si="2"/>
        <v>0</v>
      </c>
      <c r="L17" s="584">
        <f t="shared" si="1"/>
        <v>1924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-71</v>
      </c>
      <c r="K18" s="585"/>
      <c r="L18" s="584">
        <f t="shared" si="1"/>
        <v>-71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-25882</v>
      </c>
      <c r="K31" s="653">
        <f t="shared" si="6"/>
        <v>0</v>
      </c>
      <c r="L31" s="584">
        <f t="shared" si="1"/>
        <v>1853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-25882</v>
      </c>
      <c r="K34" s="587">
        <f t="shared" si="7"/>
        <v>0</v>
      </c>
      <c r="L34" s="651">
        <f t="shared" si="1"/>
        <v>1853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44767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8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44767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1834</v>
      </c>
      <c r="E17" s="328"/>
      <c r="F17" s="328"/>
      <c r="G17" s="329">
        <f t="shared" si="2"/>
        <v>1834</v>
      </c>
      <c r="H17" s="328"/>
      <c r="I17" s="328"/>
      <c r="J17" s="329">
        <f t="shared" si="3"/>
        <v>1834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1834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1834</v>
      </c>
      <c r="E19" s="330">
        <f>SUM(E11:E18)</f>
        <v>0</v>
      </c>
      <c r="F19" s="330">
        <f>SUM(F11:F18)</f>
        <v>0</v>
      </c>
      <c r="G19" s="329">
        <f t="shared" si="2"/>
        <v>1834</v>
      </c>
      <c r="H19" s="330">
        <f>SUM(H11:H18)</f>
        <v>0</v>
      </c>
      <c r="I19" s="330">
        <f>SUM(I11:I18)</f>
        <v>0</v>
      </c>
      <c r="J19" s="329">
        <f t="shared" si="3"/>
        <v>1834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2007</v>
      </c>
      <c r="E20" s="328"/>
      <c r="F20" s="328"/>
      <c r="G20" s="329">
        <f t="shared" si="2"/>
        <v>2007</v>
      </c>
      <c r="H20" s="328"/>
      <c r="I20" s="328"/>
      <c r="J20" s="329">
        <f t="shared" si="3"/>
        <v>2007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2007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3841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3841</v>
      </c>
      <c r="H42" s="349">
        <f t="shared" si="11"/>
        <v>0</v>
      </c>
      <c r="I42" s="349">
        <f t="shared" si="11"/>
        <v>0</v>
      </c>
      <c r="J42" s="349">
        <f t="shared" si="11"/>
        <v>3841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3841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44767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55">
      <selection activeCell="N80" sqref="N8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30587</v>
      </c>
      <c r="D18" s="362">
        <f>+D19+D20</f>
        <v>2470</v>
      </c>
      <c r="E18" s="369">
        <f t="shared" si="0"/>
        <v>28117</v>
      </c>
      <c r="F18" s="133"/>
    </row>
    <row r="19" spans="1:6" ht="15.75">
      <c r="A19" s="370" t="s">
        <v>606</v>
      </c>
      <c r="B19" s="135" t="s">
        <v>607</v>
      </c>
      <c r="C19" s="368">
        <v>30587</v>
      </c>
      <c r="D19" s="368">
        <v>2470</v>
      </c>
      <c r="E19" s="369">
        <f t="shared" si="0"/>
        <v>28117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30587</v>
      </c>
      <c r="D21" s="440">
        <f>D13+D17+D18</f>
        <v>2470</v>
      </c>
      <c r="E21" s="441">
        <f>E13+E17+E18</f>
        <v>28117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1993</v>
      </c>
      <c r="D30" s="368">
        <v>1993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1993</v>
      </c>
      <c r="D45" s="438">
        <f>D26+D30+D31+D33+D32+D34+D35+D40</f>
        <v>1993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32580</v>
      </c>
      <c r="D46" s="444">
        <f>D45+D23+D21+D11</f>
        <v>4463</v>
      </c>
      <c r="E46" s="445">
        <f>E45+E23+E21+E11</f>
        <v>28117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25865</v>
      </c>
      <c r="D58" s="138">
        <f>D59+D61</f>
        <v>0</v>
      </c>
      <c r="E58" s="136">
        <f t="shared" si="1"/>
        <v>25865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25865</v>
      </c>
      <c r="D59" s="197"/>
      <c r="E59" s="136">
        <f t="shared" si="1"/>
        <v>25865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27115</v>
      </c>
      <c r="D68" s="435">
        <f>D54+D58+D63+D64+D65+D66</f>
        <v>0</v>
      </c>
      <c r="E68" s="436">
        <f t="shared" si="1"/>
        <v>27115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2382</v>
      </c>
      <c r="D82" s="138">
        <f>SUM(D83:D86)</f>
        <v>2382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2382</v>
      </c>
      <c r="D85" s="197">
        <v>2382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5064</v>
      </c>
      <c r="D87" s="134">
        <f>SUM(D88:D92)+D96</f>
        <v>5064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3295</v>
      </c>
      <c r="D89" s="197">
        <v>3295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1227</v>
      </c>
      <c r="D92" s="138">
        <f>SUM(D93:D95)</f>
        <v>1227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41</v>
      </c>
      <c r="D94" s="197">
        <v>41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1186</v>
      </c>
      <c r="D95" s="197">
        <v>1186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26</v>
      </c>
      <c r="D97" s="197">
        <v>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7472</v>
      </c>
      <c r="D98" s="433">
        <f>D87+D82+D77+D73+D97</f>
        <v>7472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34587</v>
      </c>
      <c r="D99" s="427">
        <f>D98+D70+D68</f>
        <v>7472</v>
      </c>
      <c r="E99" s="427">
        <f>E98+E70+E68</f>
        <v>27115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44767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D19" sqref="D1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44767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2021-07-08T12:28:25Z</cp:lastPrinted>
  <dcterms:created xsi:type="dcterms:W3CDTF">2006-09-16T00:00:00Z</dcterms:created>
  <dcterms:modified xsi:type="dcterms:W3CDTF">2022-07-12T06:05:58Z</dcterms:modified>
  <cp:category/>
  <cp:version/>
  <cp:contentType/>
  <cp:contentStatus/>
</cp:coreProperties>
</file>