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spravka_schet.politika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<sst xmlns="http://schemas.openxmlformats.org/spreadsheetml/2006/main" count="1065" uniqueCount="879">
  <si>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</si>
  <si>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</si>
  <si>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</si>
  <si>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</si>
  <si>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</si>
  <si>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</si>
  <si>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</si>
  <si>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</si>
  <si>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</si>
  <si>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</si>
  <si>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</si>
  <si>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</si>
  <si>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</si>
  <si>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</si>
  <si>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</si>
  <si>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</si>
  <si>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</si>
  <si>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</si>
  <si>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</si>
  <si>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</si>
  <si>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</si>
  <si>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</si>
  <si>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</si>
  <si>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</si>
  <si>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</si>
  <si>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</si>
  <si>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</si>
  <si>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</si>
  <si>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</si>
  <si>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</si>
  <si>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</si>
  <si>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</si>
  <si>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</si>
  <si>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</si>
  <si>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</si>
  <si>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</si>
  <si>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</si>
  <si>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</si>
  <si>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</si>
  <si>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</si>
  <si>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</si>
  <si>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</si>
  <si>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</si>
  <si>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</si>
  <si>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</si>
  <si>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</si>
  <si>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</si>
  <si>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</si>
  <si>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</si>
  <si>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</si>
  <si>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</si>
  <si>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</si>
  <si>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</si>
  <si>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</si>
  <si>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</si>
  <si>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</si>
  <si>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</si>
  <si>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</si>
  <si>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</si>
  <si>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</si>
  <si>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</si>
  <si>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</si>
  <si>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</si>
  <si>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</si>
  <si>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</si>
  <si>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</si>
  <si>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</si>
  <si>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</si>
  <si>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</si>
  <si>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</si>
  <si>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</si>
  <si>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</si>
  <si>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</si>
  <si>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</si>
  <si>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</si>
  <si>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</si>
  <si>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</si>
  <si>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</si>
  <si>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</si>
  <si>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</si>
  <si>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</si>
  <si>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</si>
  <si>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</si>
  <si>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</si>
  <si>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</si>
  <si>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</si>
  <si>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</si>
  <si>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</si>
  <si>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</si>
  <si>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</si>
  <si>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</si>
  <si>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</si>
  <si>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</si>
  <si>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</si>
  <si>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</si>
  <si>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</si>
  <si>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</si>
  <si>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</si>
  <si>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</si>
  <si>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</si>
  <si>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</si>
  <si>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</si>
  <si>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</si>
  <si>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</si>
  <si>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</si>
  <si>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</si>
  <si>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</si>
  <si>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</si>
  <si>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</si>
  <si>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</si>
  <si>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</si>
  <si>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</si>
  <si>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</si>
  <si>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</si>
  <si>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</si>
  <si>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</si>
  <si>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</si>
  <si>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</si>
  <si>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</si>
  <si>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</si>
  <si>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</si>
  <si>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</si>
  <si>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</si>
  <si>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</si>
  <si>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</si>
  <si>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</si>
  <si>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</si>
  <si>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</si>
  <si>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</si>
  <si>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</si>
  <si>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</si>
  <si>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</si>
  <si>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</si>
  <si>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</si>
  <si>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</si>
  <si>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</si>
  <si>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</si>
  <si>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</si>
  <si>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</si>
  <si>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</si>
  <si>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</si>
  <si>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</si>
  <si>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</si>
  <si>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</si>
  <si>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</si>
  <si>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</si>
  <si>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</si>
  <si>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</si>
  <si>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</si>
  <si>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</si>
  <si>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</si>
  <si>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</si>
  <si>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</si>
  <si>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</si>
  <si>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</si>
  <si>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</si>
  <si>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</si>
  <si>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</si>
  <si>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</si>
  <si>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</si>
  <si>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</si>
  <si>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</si>
  <si>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</si>
  <si>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</si>
  <si>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</si>
  <si>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</si>
  <si>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</si>
  <si>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</si>
  <si>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</si>
  <si>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</si>
  <si>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</si>
  <si>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</si>
  <si>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</si>
  <si>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</si>
  <si>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</si>
  <si>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</si>
  <si>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</si>
  <si>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</si>
  <si>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</si>
  <si>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</si>
  <si>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</si>
  <si>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</si>
  <si>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</si>
  <si>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</si>
  <si>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</si>
  <si>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</si>
  <si>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</si>
  <si>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</si>
  <si>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</si>
  <si>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</si>
  <si>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</si>
  <si>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</si>
  <si>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</si>
  <si>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</si>
  <si>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</si>
  <si>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</si>
  <si>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</si>
  <si>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</si>
  <si>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</si>
  <si>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</si>
  <si>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</si>
  <si>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</si>
  <si>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</si>
  <si>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</si>
  <si>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</si>
  <si>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</si>
  <si>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</si>
  <si>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</si>
  <si>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</si>
  <si>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</si>
  <si>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</si>
  <si>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</si>
  <si>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</si>
  <si>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</si>
  <si>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</si>
  <si>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</si>
  <si>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</si>
  <si>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</si>
  <si>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</si>
  <si>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</si>
  <si>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</si>
  <si>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</si>
  <si>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</si>
  <si>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</si>
  <si>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</si>
  <si>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</si>
  <si>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</si>
  <si>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</si>
  <si>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</si>
  <si>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</si>
  <si>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</si>
  <si>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</si>
  <si>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</si>
  <si>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</si>
  <si>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</si>
  <si>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</si>
  <si>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</si>
  <si>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</si>
  <si>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</si>
  <si>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</si>
  <si>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</si>
  <si>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</si>
  <si>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</si>
  <si>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</si>
  <si>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</si>
  <si>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</si>
  <si>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</si>
  <si>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</si>
  <si>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</si>
  <si>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</si>
  <si>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</si>
  <si>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</si>
  <si>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</si>
  <si>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</si>
  <si>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</si>
  <si>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</si>
  <si>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</si>
  <si>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</si>
  <si>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</si>
  <si>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</si>
  <si>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</si>
  <si>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</si>
  <si>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</si>
  <si>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</si>
  <si>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</si>
  <si>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</si>
  <si>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</si>
  <si>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</si>
  <si>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</si>
  <si>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</si>
  <si>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</si>
  <si>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</si>
  <si>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</si>
  <si>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</si>
  <si>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</si>
  <si>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</si>
  <si>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</si>
  <si>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</si>
  <si>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</si>
  <si>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</si>
  <si>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</si>
  <si>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</si>
  <si>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</si>
  <si>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</si>
  <si>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</si>
  <si>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</si>
  <si>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</si>
  <si>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</si>
  <si>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</si>
  <si>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</si>
  <si>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</si>
  <si>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</si>
  <si>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</si>
  <si>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</si>
  <si>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</si>
  <si>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</si>
  <si>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</si>
  <si>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</si>
  <si>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</si>
  <si>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</si>
  <si>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</si>
  <si>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</si>
  <si>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</si>
  <si>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</si>
  <si>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</si>
  <si>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</si>
  <si>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</si>
  <si>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</si>
  <si>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</si>
  <si>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</si>
  <si>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</si>
  <si>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</si>
  <si>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</si>
  <si>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</si>
  <si>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</si>
  <si>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</si>
  <si>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</si>
  <si>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</si>
  <si>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</si>
  <si>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</si>
  <si>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</si>
  <si>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</si>
  <si>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</si>
  <si>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</si>
  <si>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</si>
  <si>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</si>
  <si>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</si>
  <si>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</si>
  <si>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</si>
  <si>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</si>
  <si>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</si>
  <si>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</si>
  <si>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</si>
  <si>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</si>
  <si>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</si>
  <si>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</si>
  <si>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</si>
  <si>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</si>
  <si>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</si>
  <si>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</si>
  <si>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</si>
  <si>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</si>
  <si>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</si>
  <si>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</si>
  <si>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</si>
  <si>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</si>
  <si>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</si>
  <si>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</si>
  <si>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</si>
  <si>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</si>
  <si>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</si>
  <si>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</si>
  <si>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</si>
  <si>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</si>
  <si>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</si>
  <si>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</si>
  <si>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</si>
  <si>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</si>
  <si>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</si>
  <si>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</si>
  <si>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</si>
  <si>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</si>
  <si>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</si>
  <si>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</si>
  <si>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</si>
  <si>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</si>
  <si>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</si>
  <si>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</si>
  <si>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</si>
  <si>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</si>
  <si>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</si>
  <si>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</si>
  <si>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</si>
  <si>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</si>
  <si>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</si>
  <si>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</si>
  <si>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</si>
  <si>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</si>
  <si>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</si>
  <si>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</si>
  <si>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</si>
  <si>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</si>
  <si>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</si>
  <si>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</si>
  <si>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</si>
  <si>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</si>
  <si>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</si>
  <si>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</si>
  <si>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</si>
  <si>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</si>
  <si>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</si>
  <si>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</si>
  <si>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</si>
  <si>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</si>
  <si>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</si>
  <si>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</si>
  <si>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</si>
  <si>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</si>
  <si>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</si>
  <si>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</si>
  <si>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</si>
  <si>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</si>
  <si>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</si>
  <si>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</si>
  <si>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</si>
  <si>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</si>
  <si>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</si>
  <si>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</si>
  <si>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</si>
  <si>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</si>
  <si>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</si>
  <si>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</si>
  <si>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</si>
  <si>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</si>
  <si>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</si>
  <si>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</si>
  <si>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</si>
  <si>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</si>
  <si>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</si>
  <si>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</si>
  <si>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</si>
  <si>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</si>
  <si>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</si>
  <si>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</si>
  <si>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</si>
  <si>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</si>
  <si>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</si>
  <si>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</si>
  <si>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</si>
  <si>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</si>
  <si>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</si>
  <si>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</si>
  <si>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</si>
  <si>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</si>
  <si>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</si>
  <si>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</si>
  <si>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</si>
  <si>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</si>
  <si>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</si>
  <si>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</si>
  <si>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</si>
  <si>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</si>
  <si>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</si>
  <si>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</si>
  <si>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</si>
  <si>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</si>
  <si>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</si>
  <si>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</si>
  <si>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</si>
  <si>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</si>
  <si>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</si>
  <si>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</si>
  <si>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</si>
  <si>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</si>
  <si>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</si>
  <si>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</si>
  <si>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</si>
  <si>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</si>
  <si>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</si>
  <si>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</si>
  <si>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</si>
  <si>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</si>
  <si>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</si>
  <si>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</si>
  <si>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</si>
  <si>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</si>
  <si>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</si>
  <si>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</si>
  <si>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</si>
  <si>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</si>
  <si>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</si>
  <si>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</si>
  <si>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</si>
  <si>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</si>
  <si>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</si>
  <si>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</si>
  <si>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</si>
  <si>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</si>
  <si>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</si>
  <si>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</si>
  <si>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</si>
  <si>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</si>
  <si>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</si>
  <si>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</si>
  <si>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</si>
  <si>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</si>
  <si>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</si>
  <si>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</si>
  <si>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</si>
  <si>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</si>
  <si>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</si>
  <si>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</si>
  <si>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</si>
  <si>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</si>
  <si>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</si>
  <si>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</si>
  <si>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</si>
  <si>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</si>
  <si>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</si>
  <si>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</si>
  <si>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</si>
  <si>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</si>
  <si>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</si>
  <si>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</si>
  <si>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</si>
  <si>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</si>
  <si>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</si>
  <si>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</si>
  <si>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</si>
  <si>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</si>
  <si>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</si>
  <si>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</si>
  <si>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</si>
  <si>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</si>
  <si>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</si>
  <si>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</si>
  <si>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</si>
  <si>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</si>
  <si>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</si>
  <si>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</si>
  <si>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</si>
  <si>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</si>
  <si>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</si>
  <si>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</si>
  <si>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</si>
  <si>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</si>
  <si>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</si>
  <si>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</si>
  <si>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</si>
  <si>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</si>
  <si>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</si>
  <si>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</si>
  <si>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</si>
  <si>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</si>
  <si>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</si>
  <si>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</si>
  <si>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</si>
  <si>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</si>
  <si>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</si>
  <si>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</si>
  <si>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</si>
  <si>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</si>
  <si>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</si>
  <si>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</si>
  <si>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</si>
  <si>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</si>
  <si>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</si>
  <si>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</si>
  <si>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</si>
  <si>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</si>
  <si>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</si>
  <si>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</si>
  <si>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</si>
  <si>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</si>
  <si>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</si>
  <si>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</si>
  <si>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</si>
  <si>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</si>
  <si>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</si>
  <si>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</si>
  <si>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</si>
  <si>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</si>
  <si>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</si>
  <si>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</si>
  <si>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</si>
  <si>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</si>
  <si>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</si>
  <si>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</si>
  <si>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</si>
  <si>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</si>
  <si>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</si>
  <si>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</si>
  <si>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</si>
  <si>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</si>
  <si>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</si>
  <si>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</si>
  <si>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</si>
  <si>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</si>
  <si>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</si>
  <si>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</si>
  <si>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</si>
  <si>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</si>
  <si>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</si>
  <si>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</si>
  <si>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</si>
  <si>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</si>
  <si>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</si>
  <si>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</si>
  <si>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</si>
  <si>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</si>
  <si>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</si>
  <si>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</si>
  <si>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</si>
  <si>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</si>
  <si>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</si>
  <si>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</si>
  <si>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</si>
  <si>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</si>
  <si>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</si>
  <si>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</si>
  <si>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</si>
  <si>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</si>
  <si>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</si>
  <si>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</si>
  <si>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</si>
  <si>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</si>
  <si>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</si>
  <si>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</si>
  <si>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</si>
  <si>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</si>
  <si>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</si>
  <si>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</si>
  <si>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</si>
  <si>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</si>
  <si>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</si>
  <si>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</si>
  <si>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</si>
  <si>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</si>
  <si>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</si>
  <si>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</si>
  <si>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</si>
  <si>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</si>
  <si>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</si>
  <si>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</si>
  <si>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</si>
  <si>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</si>
  <si>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</si>
  <si>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</si>
  <si>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</si>
  <si>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</si>
  <si>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</si>
  <si>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</si>
  <si>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</si>
  <si>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</si>
  <si>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</si>
  <si>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</si>
  <si>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</si>
  <si>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</si>
  <si>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</si>
  <si>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</si>
  <si>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</si>
  <si>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</si>
  <si>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</si>
  <si>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</si>
  <si>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</si>
  <si>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</si>
  <si>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</si>
  <si>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</si>
  <si>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</si>
  <si>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</si>
  <si>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</si>
  <si>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</si>
  <si>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</si>
  <si>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</si>
  <si>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</si>
  <si>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</si>
  <si>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</si>
  <si>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</si>
  <si>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</si>
  <si>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</si>
  <si>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</si>
  <si>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</si>
  <si>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</si>
  <si>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</si>
  <si>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</si>
  <si>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</si>
  <si>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</si>
  <si>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</si>
  <si>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</si>
  <si>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</si>
  <si>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</si>
  <si>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</si>
  <si>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</si>
  <si>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</si>
  <si>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</si>
  <si>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</si>
  <si>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</si>
  <si>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</si>
  <si>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</si>
  <si>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</si>
  <si>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</si>
  <si>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</si>
  <si>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</si>
  <si>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</si>
  <si>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</si>
  <si>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</si>
  <si>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</si>
  <si>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</si>
  <si>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</si>
  <si>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</si>
  <si>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</si>
  <si>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</si>
  <si>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</si>
  <si>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</si>
  <si>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</si>
  <si>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</si>
  <si>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</si>
  <si>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</si>
  <si>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</si>
  <si>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</si>
  <si>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</si>
  <si>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</si>
  <si>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</si>
  <si>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</si>
  <si>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</si>
  <si>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</si>
  <si>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</si>
  <si>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</si>
  <si>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</si>
  <si>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</si>
  <si>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</si>
  <si>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</si>
  <si>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</si>
  <si>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</si>
  <si>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</si>
  <si>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</si>
  <si>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</si>
  <si>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</si>
  <si>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</si>
  <si>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</si>
  <si>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</si>
  <si>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</si>
  <si>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</si>
  <si>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</si>
  <si>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</si>
  <si>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</si>
  <si>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</si>
  <si>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</si>
  <si>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</si>
  <si>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</si>
  <si>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</si>
  <si>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</si>
  <si>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</si>
  <si>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</si>
  <si>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</si>
  <si>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</si>
  <si>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</si>
  <si>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</si>
  <si>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</si>
  <si>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</si>
  <si>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</si>
  <si>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</si>
  <si>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</si>
  <si>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</si>
  <si>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</si>
  <si>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</si>
  <si>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</si>
  <si>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</si>
  <si>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</si>
  <si>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</si>
  <si>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</si>
  <si>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</si>
  <si>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</si>
  <si>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</si>
  <si>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</si>
  <si>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</si>
  <si>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</si>
  <si>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</si>
  <si>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</si>
  <si>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</si>
  <si>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</si>
  <si>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</si>
  <si>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</si>
  <si>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</si>
  <si>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</si>
  <si>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</si>
  <si>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</si>
  <si>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</si>
  <si>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</si>
  <si>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</si>
  <si>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</si>
  <si>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</si>
  <si>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</si>
  <si>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</si>
  <si>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</si>
  <si>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</si>
  <si>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</si>
  <si>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</si>
  <si>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</si>
  <si>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</si>
  <si>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</si>
  <si>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</si>
  <si>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</si>
  <si>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</si>
  <si>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</si>
  <si>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</si>
  <si>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</si>
  <si>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</si>
  <si>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</si>
  <si>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</si>
  <si>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</si>
  <si>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</si>
  <si>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</si>
  <si>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</si>
  <si>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</si>
  <si>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</si>
  <si>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</si>
  <si>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</si>
  <si>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</si>
  <si>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</si>
  <si>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</si>
  <si>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</si>
  <si>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</si>
  <si>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</si>
  <si>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</si>
  <si>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</si>
  <si>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</si>
  <si>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</si>
  <si>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</si>
  <si>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</si>
  <si>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</si>
  <si>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</si>
  <si>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</si>
  <si>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</si>
  <si>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</si>
  <si>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</si>
  <si>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</si>
  <si>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</si>
  <si>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</si>
  <si>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</si>
  <si>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</si>
  <si>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</si>
  <si>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</si>
  <si>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</si>
  <si>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</si>
  <si>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</si>
  <si>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</si>
  <si>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</si>
  <si>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</si>
  <si>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</si>
  <si>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</si>
  <si>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</si>
  <si>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</si>
  <si>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</si>
  <si>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</si>
  <si>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</si>
  <si>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</si>
  <si>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</si>
  <si>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</si>
  <si>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</si>
  <si>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</si>
  <si>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</si>
  <si>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</si>
  <si>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</si>
  <si>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</si>
  <si>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</si>
  <si>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</si>
  <si>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</si>
  <si>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</si>
  <si>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</si>
  <si>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</si>
  <si>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</si>
  <si>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</si>
  <si>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</si>
  <si>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</si>
  <si>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</si>
  <si>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</si>
  <si>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</si>
  <si>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</si>
  <si>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</si>
  <si>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</si>
  <si>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</si>
  <si>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</si>
  <si>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</si>
  <si>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</si>
  <si>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"Алфа Ууд България"АД</t>
  </si>
  <si>
    <t>неконсолидиран</t>
  </si>
  <si>
    <t>СПРАВКА за оповестяване на счетоводната политика</t>
  </si>
  <si>
    <t>на Алфа Ууд България - АД</t>
  </si>
  <si>
    <t>Съдържанието на този елемент се определя от предприятието в съответствие с изискването за оповестяване, предвидено в МСС 34- Междинно счетоводно отчитане</t>
  </si>
  <si>
    <t>През годината са прилагани:</t>
  </si>
  <si>
    <t>Методът на оценка на материалните запаси при тяхното потребление е среднопретеглена цена.</t>
  </si>
  <si>
    <t>Валутните вземания и задължения се оценяват в края на всеки месец по фиксинга на БНБ.</t>
  </si>
  <si>
    <t>Приходите се признават в момента на проявление на разходите за тях.</t>
  </si>
  <si>
    <t>Амортизируемите дълготрайни активи са амортизирани, като е прилаган  линейният метод на амортизация, а се променя метода на амортизация на машините, заети пряко в производствения процес-амортизират се на база отработените машиночасове</t>
  </si>
  <si>
    <t xml:space="preserve">Дата на съставяне:21.03.2016                    </t>
  </si>
  <si>
    <t>Дата на съставяне:21.03.2016</t>
  </si>
  <si>
    <t>Дата: 21.03.2016…………..        Съставител: ………………..        Ръководител: …………………</t>
  </si>
  <si>
    <t>Дата на съставяне: 21.03.2016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</si>
</sst>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6">
    <xf numFmtId="0" fontId="0" fillId="0" borderId="0" xfId="0" applyAlignment="1">
      <alignment/>
    </xf>
    <xf numFmtId="0" fontId="9" fillId="0" borderId="0" xfId="28" applyFont="1" applyBorder="1" applyAlignment="1" applyProtection="1">
      <alignment horizontal="left" vertical="top"/>
      <protection locked="0"/>
    </xf>
    <xf numFmtId="0" fontId="11" fillId="0" borderId="0" xfId="31" applyFont="1">
      <alignment/>
      <protection/>
    </xf>
    <xf numFmtId="0" fontId="10" fillId="0" borderId="0" xfId="31" applyFont="1" applyAlignment="1">
      <alignment/>
      <protection/>
    </xf>
    <xf numFmtId="0" fontId="10" fillId="0" borderId="0" xfId="29" applyFont="1" applyAlignment="1">
      <alignment wrapText="1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1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Fill="1" applyBorder="1" applyAlignment="1">
      <alignment horizontal="center" vertical="center" wrapText="1"/>
      <protection/>
    </xf>
    <xf numFmtId="0" fontId="10" fillId="0" borderId="1" xfId="31" applyFont="1" applyBorder="1" applyAlignment="1">
      <alignment vertical="center" wrapText="1"/>
      <protection/>
    </xf>
    <xf numFmtId="0" fontId="11" fillId="0" borderId="0" xfId="31" applyFont="1" applyBorder="1">
      <alignment/>
      <protection/>
    </xf>
    <xf numFmtId="0" fontId="11" fillId="0" borderId="1" xfId="31" applyFont="1" applyBorder="1" applyAlignment="1">
      <alignment vertical="center" wrapText="1"/>
      <protection/>
    </xf>
    <xf numFmtId="0" fontId="11" fillId="0" borderId="1" xfId="31" applyFont="1" applyBorder="1" applyAlignment="1">
      <alignment wrapText="1"/>
      <protection/>
    </xf>
    <xf numFmtId="3" fontId="11" fillId="0" borderId="0" xfId="31" applyNumberFormat="1" applyFont="1" applyBorder="1" applyAlignment="1" applyProtection="1">
      <alignment vertical="center"/>
      <protection locked="0"/>
    </xf>
    <xf numFmtId="0" fontId="10" fillId="0" borderId="0" xfId="31" applyFont="1" applyBorder="1" applyProtection="1">
      <alignment/>
      <protection locked="0"/>
    </xf>
    <xf numFmtId="49" fontId="10" fillId="0" borderId="2" xfId="31" applyNumberFormat="1" applyFont="1" applyBorder="1" applyAlignment="1">
      <alignment horizontal="center" vertical="center" wrapText="1"/>
      <protection/>
    </xf>
    <xf numFmtId="49" fontId="10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wrapText="1"/>
      <protection/>
    </xf>
    <xf numFmtId="49" fontId="10" fillId="0" borderId="0" xfId="31" applyNumberFormat="1" applyFont="1" applyBorder="1" applyAlignment="1" applyProtection="1">
      <alignment horizontal="center" wrapText="1"/>
      <protection locked="0"/>
    </xf>
    <xf numFmtId="49" fontId="11" fillId="2" borderId="1" xfId="31" applyNumberFormat="1" applyFont="1" applyFill="1" applyBorder="1" applyAlignment="1">
      <alignment horizontal="center" vertical="center" wrapText="1"/>
      <protection/>
    </xf>
    <xf numFmtId="49" fontId="10" fillId="0" borderId="3" xfId="31" applyNumberFormat="1" applyFont="1" applyBorder="1" applyAlignment="1">
      <alignment horizontal="center" vertical="center" wrapText="1"/>
      <protection/>
    </xf>
    <xf numFmtId="0" fontId="11" fillId="0" borderId="0" xfId="27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1" fontId="11" fillId="5" borderId="1" xfId="30" applyNumberFormat="1" applyFont="1" applyFill="1" applyBorder="1" applyAlignment="1" applyProtection="1">
      <alignment vertical="center"/>
      <protection locked="0"/>
    </xf>
    <xf numFmtId="3" fontId="11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1" fontId="10" fillId="3" borderId="1" xfId="30" applyNumberFormat="1" applyFont="1" applyFill="1" applyBorder="1" applyAlignment="1" applyProtection="1">
      <alignment vertical="center"/>
      <protection locked="0"/>
    </xf>
    <xf numFmtId="3" fontId="10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Border="1" applyProtection="1">
      <alignment/>
      <protection/>
    </xf>
    <xf numFmtId="1" fontId="11" fillId="4" borderId="1" xfId="29" applyNumberFormat="1" applyFont="1" applyFill="1" applyBorder="1" applyAlignment="1" applyProtection="1">
      <alignment wrapText="1"/>
      <protection locked="0"/>
    </xf>
    <xf numFmtId="3" fontId="11" fillId="0" borderId="1" xfId="29" applyNumberFormat="1" applyFont="1" applyFill="1" applyBorder="1" applyAlignment="1" applyProtection="1">
      <alignment wrapText="1"/>
      <protection/>
    </xf>
    <xf numFmtId="1" fontId="11" fillId="5" borderId="1" xfId="29" applyNumberFormat="1" applyFont="1" applyFill="1" applyBorder="1" applyAlignment="1" applyProtection="1">
      <alignment wrapText="1"/>
      <protection locked="0"/>
    </xf>
    <xf numFmtId="49" fontId="11" fillId="0" borderId="1" xfId="31" applyNumberFormat="1" applyFont="1" applyBorder="1" applyAlignment="1" applyProtection="1">
      <alignment horizontal="center" vertical="center" wrapText="1"/>
      <protection/>
    </xf>
    <xf numFmtId="3" fontId="11" fillId="0" borderId="1" xfId="31" applyNumberFormat="1" applyFont="1" applyFill="1" applyBorder="1" applyAlignment="1" applyProtection="1">
      <alignment vertical="center"/>
      <protection/>
    </xf>
    <xf numFmtId="3" fontId="11" fillId="0" borderId="1" xfId="31" applyNumberFormat="1" applyFont="1" applyBorder="1" applyAlignment="1" applyProtection="1">
      <alignment vertical="center"/>
      <protection/>
    </xf>
    <xf numFmtId="1" fontId="11" fillId="4" borderId="1" xfId="31" applyNumberFormat="1" applyFont="1" applyFill="1" applyBorder="1" applyAlignment="1" applyProtection="1">
      <alignment vertical="center"/>
      <protection locked="0"/>
    </xf>
    <xf numFmtId="3" fontId="11" fillId="0" borderId="4" xfId="31" applyNumberFormat="1" applyFont="1" applyBorder="1" applyAlignment="1" applyProtection="1">
      <alignment vertical="center"/>
      <protection/>
    </xf>
    <xf numFmtId="3" fontId="11" fillId="0" borderId="2" xfId="31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7" applyFont="1">
      <alignment/>
      <protection/>
    </xf>
    <xf numFmtId="0" fontId="11" fillId="0" borderId="0" xfId="27" applyFont="1" applyBorder="1">
      <alignment/>
      <protection/>
    </xf>
    <xf numFmtId="49" fontId="11" fillId="0" borderId="0" xfId="27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7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7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7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30" applyNumberFormat="1" applyFont="1" applyFill="1" applyBorder="1" applyAlignment="1" applyProtection="1">
      <alignment vertical="center"/>
      <protection locked="0"/>
    </xf>
    <xf numFmtId="0" fontId="10" fillId="0" borderId="1" xfId="30" applyFont="1" applyBorder="1" applyAlignment="1" applyProtection="1">
      <alignment vertical="center" wrapText="1"/>
      <protection/>
    </xf>
    <xf numFmtId="0" fontId="10" fillId="0" borderId="1" xfId="30" applyFont="1" applyBorder="1" applyAlignment="1" applyProtection="1">
      <alignment horizontal="left" vertical="center" wrapText="1"/>
      <protection/>
    </xf>
    <xf numFmtId="49" fontId="10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1" fillId="3" borderId="1" xfId="29" applyNumberFormat="1" applyFont="1" applyFill="1" applyBorder="1" applyAlignment="1" applyProtection="1">
      <alignment wrapText="1"/>
      <protection locked="0"/>
    </xf>
    <xf numFmtId="1" fontId="11" fillId="0" borderId="0" xfId="29" applyNumberFormat="1" applyFont="1" applyAlignment="1" applyProtection="1">
      <alignment wrapText="1"/>
      <protection/>
    </xf>
    <xf numFmtId="0" fontId="11" fillId="0" borderId="0" xfId="31" applyFont="1" applyBorder="1" applyProtection="1">
      <alignment/>
      <protection/>
    </xf>
    <xf numFmtId="0" fontId="10" fillId="0" borderId="0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8" applyFont="1" applyAlignment="1">
      <alignment horizontal="left" vertical="top" wrapText="1"/>
      <protection/>
    </xf>
    <xf numFmtId="0" fontId="9" fillId="0" borderId="0" xfId="28" applyFont="1" applyAlignment="1">
      <alignment vertical="top" wrapText="1"/>
      <protection/>
    </xf>
    <xf numFmtId="0" fontId="9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7" fillId="0" borderId="0" xfId="28" applyFont="1" applyBorder="1" applyAlignment="1" applyProtection="1">
      <alignment vertical="top" wrapText="1"/>
      <protection locked="0"/>
    </xf>
    <xf numFmtId="1" fontId="9" fillId="3" borderId="3" xfId="28" applyNumberFormat="1" applyFont="1" applyFill="1" applyBorder="1" applyAlignment="1" applyProtection="1">
      <alignment vertical="top" wrapText="1"/>
      <protection locked="0"/>
    </xf>
    <xf numFmtId="1" fontId="9" fillId="3" borderId="8" xfId="28" applyNumberFormat="1" applyFont="1" applyFill="1" applyBorder="1" applyAlignment="1" applyProtection="1">
      <alignment vertical="top" wrapText="1"/>
      <protection locked="0"/>
    </xf>
    <xf numFmtId="1" fontId="9" fillId="5" borderId="8" xfId="28" applyNumberFormat="1" applyFont="1" applyFill="1" applyBorder="1" applyAlignment="1" applyProtection="1">
      <alignment vertical="top" wrapText="1"/>
      <protection locked="0"/>
    </xf>
    <xf numFmtId="1" fontId="9" fillId="0" borderId="8" xfId="28" applyNumberFormat="1" applyFont="1" applyBorder="1" applyAlignment="1" applyProtection="1">
      <alignment vertical="top" wrapText="1"/>
      <protection/>
    </xf>
    <xf numFmtId="1" fontId="9" fillId="0" borderId="3" xfId="28" applyNumberFormat="1" applyFont="1" applyBorder="1" applyAlignment="1" applyProtection="1">
      <alignment vertical="top" wrapText="1"/>
      <protection/>
    </xf>
    <xf numFmtId="1" fontId="9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9" fillId="4" borderId="8" xfId="28" applyNumberFormat="1" applyFont="1" applyFill="1" applyBorder="1" applyAlignment="1" applyProtection="1">
      <alignment vertical="top" wrapText="1"/>
      <protection locked="0"/>
    </xf>
    <xf numFmtId="1" fontId="9" fillId="0" borderId="9" xfId="28" applyNumberFormat="1" applyFont="1" applyBorder="1" applyAlignment="1" applyProtection="1">
      <alignment vertical="top" wrapText="1"/>
      <protection/>
    </xf>
    <xf numFmtId="1" fontId="9" fillId="5" borderId="10" xfId="28" applyNumberFormat="1" applyFont="1" applyFill="1" applyBorder="1" applyAlignment="1" applyProtection="1">
      <alignment vertical="top" wrapText="1"/>
      <protection locked="0"/>
    </xf>
    <xf numFmtId="1" fontId="9" fillId="0" borderId="11" xfId="28" applyNumberFormat="1" applyFont="1" applyBorder="1" applyAlignment="1" applyProtection="1">
      <alignment vertical="top" wrapText="1"/>
      <protection/>
    </xf>
    <xf numFmtId="1" fontId="7" fillId="0" borderId="8" xfId="28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8" applyNumberFormat="1" applyFont="1" applyBorder="1" applyAlignment="1" applyProtection="1">
      <alignment vertical="top" wrapText="1"/>
      <protection/>
    </xf>
    <xf numFmtId="1" fontId="9" fillId="0" borderId="13" xfId="28" applyNumberFormat="1" applyFont="1" applyBorder="1" applyAlignment="1" applyProtection="1">
      <alignment vertical="top" wrapText="1"/>
      <protection/>
    </xf>
    <xf numFmtId="0" fontId="7" fillId="0" borderId="0" xfId="28" applyFont="1" applyBorder="1" applyAlignment="1">
      <alignment vertical="top" wrapText="1"/>
      <protection/>
    </xf>
    <xf numFmtId="49" fontId="7" fillId="0" borderId="0" xfId="28" applyNumberFormat="1" applyFont="1" applyBorder="1" applyAlignment="1">
      <alignment vertical="top" wrapText="1"/>
      <protection/>
    </xf>
    <xf numFmtId="1" fontId="9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0" fillId="0" borderId="4" xfId="31" applyFont="1" applyBorder="1" applyAlignment="1">
      <alignment horizontal="centerContinuous" vertical="center" wrapText="1"/>
      <protection/>
    </xf>
    <xf numFmtId="0" fontId="10" fillId="0" borderId="6" xfId="31" applyFont="1" applyBorder="1" applyAlignment="1">
      <alignment horizontal="centerContinuous" vertical="center" wrapText="1"/>
      <protection/>
    </xf>
    <xf numFmtId="0" fontId="10" fillId="0" borderId="2" xfId="31" applyFont="1" applyBorder="1" applyAlignment="1">
      <alignment horizontal="centerContinuous" vertical="center" wrapText="1"/>
      <protection/>
    </xf>
    <xf numFmtId="0" fontId="10" fillId="2" borderId="4" xfId="31" applyFont="1" applyFill="1" applyBorder="1" applyAlignment="1">
      <alignment horizontal="centerContinuous" vertical="center" wrapText="1"/>
      <protection/>
    </xf>
    <xf numFmtId="0" fontId="10" fillId="2" borderId="2" xfId="31" applyFont="1" applyFill="1" applyBorder="1" applyAlignment="1">
      <alignment horizontal="centerContinuous" vertical="center" wrapText="1"/>
      <protection/>
    </xf>
    <xf numFmtId="1" fontId="11" fillId="2" borderId="3" xfId="31" applyNumberFormat="1" applyFont="1" applyFill="1" applyBorder="1" applyAlignment="1" applyProtection="1">
      <alignment vertical="center"/>
      <protection locked="0"/>
    </xf>
    <xf numFmtId="1" fontId="11" fillId="2" borderId="5" xfId="31" applyNumberFormat="1" applyFont="1" applyFill="1" applyBorder="1" applyAlignment="1" applyProtection="1">
      <alignment vertical="center"/>
      <protection locked="0"/>
    </xf>
    <xf numFmtId="1" fontId="11" fillId="2" borderId="7" xfId="31" applyNumberFormat="1" applyFont="1" applyFill="1" applyBorder="1" applyAlignment="1" applyProtection="1">
      <alignment vertical="center"/>
      <protection locked="0"/>
    </xf>
    <xf numFmtId="1" fontId="11" fillId="3" borderId="1" xfId="31" applyNumberFormat="1" applyFont="1" applyFill="1" applyBorder="1" applyAlignment="1" applyProtection="1">
      <alignment vertical="center"/>
      <protection locked="0"/>
    </xf>
    <xf numFmtId="0" fontId="10" fillId="0" borderId="4" xfId="31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1" applyNumberFormat="1" applyFont="1" applyFill="1" applyBorder="1" applyAlignment="1" applyProtection="1">
      <alignment vertical="center"/>
      <protection locked="0"/>
    </xf>
    <xf numFmtId="3" fontId="11" fillId="0" borderId="0" xfId="31" applyNumberFormat="1" applyFont="1" applyBorder="1" applyProtection="1">
      <alignment/>
      <protection/>
    </xf>
    <xf numFmtId="0" fontId="10" fillId="0" borderId="3" xfId="31" applyFont="1" applyBorder="1" applyAlignment="1">
      <alignment horizontal="centerContinuous" vertical="center" wrapText="1"/>
      <protection/>
    </xf>
    <xf numFmtId="0" fontId="10" fillId="0" borderId="7" xfId="31" applyFont="1" applyBorder="1" applyAlignment="1">
      <alignment horizontal="centerContinuous" vertical="center" wrapText="1"/>
      <protection/>
    </xf>
    <xf numFmtId="0" fontId="10" fillId="0" borderId="9" xfId="31" applyFont="1" applyBorder="1" applyAlignment="1">
      <alignment horizontal="left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10" fillId="0" borderId="14" xfId="31" applyFont="1" applyBorder="1" applyAlignment="1">
      <alignment horizontal="centerContinuous" vertical="center" wrapText="1"/>
      <protection/>
    </xf>
    <xf numFmtId="0" fontId="10" fillId="2" borderId="6" xfId="31" applyFont="1" applyFill="1" applyBorder="1" applyAlignment="1">
      <alignment horizontal="center" vertical="center" wrapText="1"/>
      <protection/>
    </xf>
    <xf numFmtId="0" fontId="10" fillId="0" borderId="9" xfId="31" applyFont="1" applyBorder="1" applyAlignment="1">
      <alignment horizontal="centerContinuous" vertical="center" wrapText="1"/>
      <protection/>
    </xf>
    <xf numFmtId="0" fontId="10" fillId="0" borderId="10" xfId="31" applyFont="1" applyBorder="1" applyAlignment="1">
      <alignment horizontal="center" vertical="center" wrapText="1"/>
      <protection/>
    </xf>
    <xf numFmtId="0" fontId="10" fillId="0" borderId="15" xfId="31" applyFont="1" applyBorder="1" applyAlignment="1">
      <alignment horizontal="centerContinuous" vertical="center" wrapText="1"/>
      <protection/>
    </xf>
    <xf numFmtId="0" fontId="10" fillId="0" borderId="16" xfId="31" applyFont="1" applyBorder="1" applyAlignment="1">
      <alignment horizontal="centerContinuous" vertical="center" wrapText="1"/>
      <protection/>
    </xf>
    <xf numFmtId="49" fontId="10" fillId="0" borderId="9" xfId="31" applyNumberFormat="1" applyFont="1" applyBorder="1" applyAlignment="1">
      <alignment horizontal="centerContinuous" vertical="center" wrapText="1"/>
      <protection/>
    </xf>
    <xf numFmtId="49" fontId="10" fillId="0" borderId="10" xfId="31" applyNumberFormat="1" applyFont="1" applyBorder="1" applyAlignment="1">
      <alignment horizontal="centerContinuous" vertical="center" wrapText="1"/>
      <protection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center" vertical="top" wrapText="1"/>
      <protection locked="0"/>
    </xf>
    <xf numFmtId="0" fontId="9" fillId="0" borderId="0" xfId="28" applyFont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center" vertical="top"/>
      <protection locked="0"/>
    </xf>
    <xf numFmtId="0" fontId="7" fillId="0" borderId="0" xfId="29" applyFont="1" applyAlignment="1" applyProtection="1">
      <alignment wrapText="1"/>
      <protection locked="0"/>
    </xf>
    <xf numFmtId="0" fontId="7" fillId="0" borderId="17" xfId="28" applyFont="1" applyBorder="1" applyAlignment="1" applyProtection="1">
      <alignment horizontal="center" vertical="center"/>
      <protection/>
    </xf>
    <xf numFmtId="0" fontId="7" fillId="0" borderId="18" xfId="28" applyFont="1" applyBorder="1" applyAlignment="1" applyProtection="1">
      <alignment horizontal="center" vertical="top" wrapText="1"/>
      <protection/>
    </xf>
    <xf numFmtId="14" fontId="7" fillId="0" borderId="18" xfId="28" applyNumberFormat="1" applyFont="1" applyBorder="1" applyAlignment="1" applyProtection="1">
      <alignment horizontal="center" vertical="top" wrapText="1"/>
      <protection/>
    </xf>
    <xf numFmtId="49" fontId="7" fillId="0" borderId="18" xfId="28" applyNumberFormat="1" applyFont="1" applyBorder="1" applyAlignment="1" applyProtection="1">
      <alignment horizontal="center" vertical="center" wrapText="1"/>
      <protection/>
    </xf>
    <xf numFmtId="14" fontId="7" fillId="0" borderId="19" xfId="28" applyNumberFormat="1" applyFont="1" applyBorder="1" applyAlignment="1" applyProtection="1">
      <alignment horizontal="center" vertical="top" wrapText="1"/>
      <protection/>
    </xf>
    <xf numFmtId="0" fontId="7" fillId="0" borderId="20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0" fontId="7" fillId="0" borderId="8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0" fontId="9" fillId="0" borderId="1" xfId="28" applyFont="1" applyBorder="1" applyAlignment="1" applyProtection="1">
      <alignment vertical="top" wrapText="1"/>
      <protection/>
    </xf>
    <xf numFmtId="0" fontId="9" fillId="0" borderId="3" xfId="28" applyFont="1" applyBorder="1" applyAlignment="1" applyProtection="1">
      <alignment vertical="top" wrapText="1"/>
      <protection/>
    </xf>
    <xf numFmtId="49" fontId="7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8" applyFont="1" applyFill="1" applyBorder="1" applyAlignment="1" applyProtection="1">
      <alignment vertical="top" wrapText="1"/>
      <protection/>
    </xf>
    <xf numFmtId="0" fontId="9" fillId="0" borderId="1" xfId="28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8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19" fillId="6" borderId="1" xfId="28" applyNumberFormat="1" applyFont="1" applyFill="1" applyBorder="1" applyAlignment="1" applyProtection="1">
      <alignment vertical="top" wrapText="1"/>
      <protection/>
    </xf>
    <xf numFmtId="1" fontId="9" fillId="0" borderId="1" xfId="28" applyNumberFormat="1" applyFont="1" applyBorder="1" applyAlignment="1" applyProtection="1">
      <alignment vertical="top" wrapText="1"/>
      <protection/>
    </xf>
    <xf numFmtId="1" fontId="19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7" fillId="0" borderId="9" xfId="28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8" applyNumberFormat="1" applyFont="1" applyFill="1" applyBorder="1" applyAlignment="1" applyProtection="1">
      <alignment vertical="top"/>
      <protection/>
    </xf>
    <xf numFmtId="0" fontId="19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9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9" fillId="0" borderId="21" xfId="28" applyNumberFormat="1" applyFont="1" applyBorder="1" applyAlignment="1" applyProtection="1">
      <alignment vertical="top" wrapText="1"/>
      <protection/>
    </xf>
    <xf numFmtId="1" fontId="9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9" fillId="0" borderId="23" xfId="28" applyNumberFormat="1" applyFont="1" applyBorder="1" applyAlignment="1" applyProtection="1">
      <alignment vertical="top" wrapText="1"/>
      <protection/>
    </xf>
    <xf numFmtId="1" fontId="9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0" fillId="0" borderId="1" xfId="30" applyFont="1" applyBorder="1" applyAlignment="1" applyProtection="1">
      <alignment horizontal="center" vertical="center" wrapText="1"/>
      <protection/>
    </xf>
    <xf numFmtId="0" fontId="10" fillId="0" borderId="7" xfId="30" applyFont="1" applyBorder="1" applyAlignment="1" applyProtection="1">
      <alignment horizontal="center" vertical="center" wrapText="1"/>
      <protection/>
    </xf>
    <xf numFmtId="0" fontId="10" fillId="0" borderId="3" xfId="30" applyFont="1" applyBorder="1" applyAlignment="1" applyProtection="1">
      <alignment horizontal="center" vertical="center" wrapText="1"/>
      <protection/>
    </xf>
    <xf numFmtId="0" fontId="10" fillId="0" borderId="2" xfId="30" applyFont="1" applyBorder="1" applyAlignment="1" applyProtection="1">
      <alignment horizontal="center" vertical="center" wrapText="1"/>
      <protection/>
    </xf>
    <xf numFmtId="0" fontId="12" fillId="0" borderId="1" xfId="30" applyFont="1" applyBorder="1" applyAlignment="1" applyProtection="1">
      <alignment vertical="center" wrapText="1"/>
      <protection/>
    </xf>
    <xf numFmtId="0" fontId="11" fillId="0" borderId="1" xfId="30" applyFont="1" applyFill="1" applyBorder="1" applyProtection="1">
      <alignment/>
      <protection/>
    </xf>
    <xf numFmtId="0" fontId="11" fillId="0" borderId="1" xfId="30" applyFont="1" applyBorder="1" applyAlignment="1" applyProtection="1">
      <alignment vertical="center" wrapText="1"/>
      <protection/>
    </xf>
    <xf numFmtId="3" fontId="11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Fill="1" applyBorder="1" applyAlignment="1" applyProtection="1">
      <alignment vertical="center" wrapText="1"/>
      <protection/>
    </xf>
    <xf numFmtId="0" fontId="12" fillId="0" borderId="1" xfId="30" applyFont="1" applyBorder="1" applyAlignment="1" applyProtection="1">
      <alignment horizontal="right" vertical="center"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3" fontId="12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Border="1" applyAlignment="1" applyProtection="1">
      <alignment wrapText="1"/>
      <protection/>
    </xf>
    <xf numFmtId="0" fontId="11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0" fontId="11" fillId="0" borderId="20" xfId="30" applyFont="1" applyBorder="1" applyAlignment="1" applyProtection="1">
      <alignment vertical="center" wrapText="1"/>
      <protection/>
    </xf>
    <xf numFmtId="49" fontId="11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5" xfId="30" applyFont="1" applyBorder="1" applyAlignment="1" applyProtection="1">
      <alignment vertical="center" wrapText="1"/>
      <protection/>
    </xf>
    <xf numFmtId="0" fontId="10" fillId="0" borderId="3" xfId="30" applyFont="1" applyBorder="1" applyAlignment="1" applyProtection="1">
      <alignment vertical="center" wrapText="1"/>
      <protection/>
    </xf>
    <xf numFmtId="0" fontId="14" fillId="0" borderId="1" xfId="30" applyFont="1" applyBorder="1" applyAlignment="1" applyProtection="1">
      <alignment vertical="center" wrapText="1"/>
      <protection/>
    </xf>
    <xf numFmtId="0" fontId="11" fillId="0" borderId="0" xfId="30" applyFont="1" applyBorder="1" applyAlignment="1" applyProtection="1">
      <alignment wrapText="1"/>
      <protection/>
    </xf>
    <xf numFmtId="1" fontId="11" fillId="0" borderId="1" xfId="30" applyNumberFormat="1" applyFont="1" applyBorder="1" applyAlignment="1" applyProtection="1">
      <alignment vertical="center"/>
      <protection/>
    </xf>
    <xf numFmtId="1" fontId="9" fillId="7" borderId="8" xfId="28" applyNumberFormat="1" applyFont="1" applyFill="1" applyBorder="1" applyAlignment="1" applyProtection="1">
      <alignment vertical="top" wrapText="1"/>
      <protection locked="0"/>
    </xf>
    <xf numFmtId="1" fontId="9" fillId="7" borderId="3" xfId="28" applyNumberFormat="1" applyFont="1" applyFill="1" applyBorder="1" applyAlignment="1" applyProtection="1">
      <alignment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0" fontId="11" fillId="0" borderId="0" xfId="29" applyFont="1" applyFill="1" applyAlignment="1" applyProtection="1">
      <alignment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 locked="0"/>
    </xf>
    <xf numFmtId="0" fontId="10" fillId="0" borderId="0" xfId="29" applyFont="1" applyFill="1" applyBorder="1" applyAlignment="1" applyProtection="1">
      <alignment horizontal="centerContinuous" vertical="center" wrapText="1"/>
      <protection locked="0"/>
    </xf>
    <xf numFmtId="1" fontId="11" fillId="0" borderId="0" xfId="29" applyNumberFormat="1" applyFont="1" applyBorder="1" applyAlignment="1" applyProtection="1">
      <alignment wrapText="1"/>
      <protection/>
    </xf>
    <xf numFmtId="0" fontId="11" fillId="0" borderId="0" xfId="29" applyFont="1" applyAlignment="1" applyProtection="1">
      <alignment horizontal="centerContinuous" wrapText="1"/>
      <protection/>
    </xf>
    <xf numFmtId="0" fontId="11" fillId="0" borderId="0" xfId="29" applyFont="1" applyAlignment="1" applyProtection="1">
      <alignment horizontal="center" wrapText="1"/>
      <protection/>
    </xf>
    <xf numFmtId="0" fontId="10" fillId="0" borderId="0" xfId="29" applyFont="1" applyAlignment="1" applyProtection="1">
      <alignment wrapText="1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14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horizontal="center" wrapText="1"/>
      <protection/>
    </xf>
    <xf numFmtId="49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wrapText="1"/>
      <protection/>
    </xf>
    <xf numFmtId="49" fontId="12" fillId="0" borderId="1" xfId="29" applyNumberFormat="1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Fill="1" applyBorder="1" applyAlignment="1" applyProtection="1">
      <alignment wrapText="1"/>
      <protection/>
    </xf>
    <xf numFmtId="49" fontId="11" fillId="0" borderId="1" xfId="29" applyNumberFormat="1" applyFont="1" applyFill="1" applyBorder="1" applyAlignment="1" applyProtection="1">
      <alignment horizontal="center" wrapText="1"/>
      <protection/>
    </xf>
    <xf numFmtId="0" fontId="10" fillId="0" borderId="1" xfId="29" applyFont="1" applyBorder="1" applyAlignment="1" applyProtection="1">
      <alignment horizontal="right" wrapText="1"/>
      <protection/>
    </xf>
    <xf numFmtId="49" fontId="10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1" fontId="11" fillId="0" borderId="1" xfId="29" applyNumberFormat="1" applyFont="1" applyFill="1" applyBorder="1" applyAlignment="1" applyProtection="1">
      <alignment wrapText="1"/>
      <protection/>
    </xf>
    <xf numFmtId="0" fontId="10" fillId="0" borderId="1" xfId="29" applyFont="1" applyBorder="1" applyAlignment="1" applyProtection="1">
      <alignment wrapText="1"/>
      <protection/>
    </xf>
    <xf numFmtId="49" fontId="11" fillId="0" borderId="0" xfId="29" applyNumberFormat="1" applyFont="1" applyBorder="1" applyAlignment="1" applyProtection="1">
      <alignment wrapText="1"/>
      <protection/>
    </xf>
    <xf numFmtId="1" fontId="11" fillId="0" borderId="0" xfId="29" applyNumberFormat="1" applyFont="1" applyFill="1" applyBorder="1" applyAlignment="1" applyProtection="1">
      <alignment wrapText="1"/>
      <protection/>
    </xf>
    <xf numFmtId="0" fontId="10" fillId="0" borderId="0" xfId="29" applyFont="1" applyAlignment="1" applyProtection="1">
      <alignment horizontal="center"/>
      <protection/>
    </xf>
    <xf numFmtId="1" fontId="11" fillId="0" borderId="1" xfId="31" applyNumberFormat="1" applyFont="1" applyFill="1" applyBorder="1" applyAlignment="1" applyProtection="1">
      <alignment vertical="center"/>
      <protection/>
    </xf>
    <xf numFmtId="1" fontId="11" fillId="0" borderId="3" xfId="31" applyNumberFormat="1" applyFont="1" applyFill="1" applyBorder="1" applyAlignment="1" applyProtection="1">
      <alignment vertical="center"/>
      <protection/>
    </xf>
    <xf numFmtId="0" fontId="10" fillId="0" borderId="0" xfId="31" applyFont="1" applyBorder="1" applyAlignment="1" applyProtection="1">
      <alignment vertical="center" wrapText="1"/>
      <protection locked="0"/>
    </xf>
    <xf numFmtId="49" fontId="10" fillId="0" borderId="0" xfId="31" applyNumberFormat="1" applyFont="1" applyBorder="1" applyAlignment="1" applyProtection="1">
      <alignment horizontal="center" vertical="center" wrapText="1"/>
      <protection locked="0"/>
    </xf>
    <xf numFmtId="0" fontId="11" fillId="0" borderId="0" xfId="31" applyFont="1" applyBorder="1" applyProtection="1">
      <alignment/>
      <protection locked="0"/>
    </xf>
    <xf numFmtId="0" fontId="11" fillId="0" borderId="0" xfId="27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7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0" fillId="0" borderId="0" xfId="3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30" applyNumberFormat="1" applyFont="1" applyFill="1" applyBorder="1" applyAlignment="1" applyProtection="1">
      <alignment vertical="center"/>
      <protection locked="0"/>
    </xf>
    <xf numFmtId="0" fontId="9" fillId="0" borderId="0" xfId="28" applyFont="1" applyBorder="1" applyAlignment="1" applyProtection="1">
      <alignment vertical="top"/>
      <protection locked="0"/>
    </xf>
    <xf numFmtId="49" fontId="7" fillId="0" borderId="0" xfId="28" applyNumberFormat="1" applyFont="1" applyBorder="1" applyAlignment="1" applyProtection="1">
      <alignment vertical="top" wrapText="1"/>
      <protection locked="0"/>
    </xf>
    <xf numFmtId="1" fontId="9" fillId="0" borderId="0" xfId="28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8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8" applyFont="1" applyFill="1" applyBorder="1" applyAlignment="1" applyProtection="1">
      <alignment horizontal="left" vertical="top" wrapText="1"/>
      <protection/>
    </xf>
    <xf numFmtId="1" fontId="18" fillId="6" borderId="1" xfId="28" applyNumberFormat="1" applyFont="1" applyFill="1" applyBorder="1" applyAlignment="1" applyProtection="1">
      <alignment vertical="top" wrapText="1"/>
      <protection/>
    </xf>
    <xf numFmtId="0" fontId="18" fillId="6" borderId="28" xfId="28" applyFont="1" applyFill="1" applyBorder="1" applyAlignment="1" applyProtection="1">
      <alignment horizontal="left" vertical="top" wrapText="1"/>
      <protection/>
    </xf>
    <xf numFmtId="0" fontId="18" fillId="6" borderId="20" xfId="28" applyFont="1" applyFill="1" applyBorder="1" applyAlignment="1" applyProtection="1">
      <alignment vertical="top" wrapText="1"/>
      <protection/>
    </xf>
    <xf numFmtId="0" fontId="18" fillId="6" borderId="29" xfId="28" applyFont="1" applyFill="1" applyBorder="1" applyAlignment="1" applyProtection="1">
      <alignment vertical="top" wrapText="1"/>
      <protection/>
    </xf>
    <xf numFmtId="49" fontId="18" fillId="6" borderId="27" xfId="28" applyNumberFormat="1" applyFont="1" applyFill="1" applyBorder="1" applyAlignment="1" applyProtection="1">
      <alignment vertical="center" wrapText="1"/>
      <protection/>
    </xf>
    <xf numFmtId="0" fontId="18" fillId="6" borderId="1" xfId="28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30" applyNumberFormat="1" applyFont="1" applyFill="1" applyBorder="1" applyAlignment="1" applyProtection="1">
      <alignment vertical="center"/>
      <protection/>
    </xf>
    <xf numFmtId="0" fontId="9" fillId="0" borderId="1" xfId="28" applyFont="1" applyBorder="1" applyAlignment="1" applyProtection="1">
      <alignment vertical="top"/>
      <protection locked="0"/>
    </xf>
    <xf numFmtId="0" fontId="7" fillId="0" borderId="1" xfId="28" applyFont="1" applyBorder="1" applyAlignment="1" applyProtection="1">
      <alignment horizontal="left" vertical="top" wrapText="1"/>
      <protection locked="0"/>
    </xf>
    <xf numFmtId="0" fontId="10" fillId="0" borderId="0" xfId="30" applyFont="1" applyBorder="1" applyAlignment="1" applyProtection="1">
      <alignment horizontal="centerContinuous" vertical="center" wrapText="1"/>
      <protection/>
    </xf>
    <xf numFmtId="0" fontId="11" fillId="0" borderId="0" xfId="30" applyFont="1" applyBorder="1" applyAlignment="1" applyProtection="1">
      <alignment horizontal="centerContinuous"/>
      <protection/>
    </xf>
    <xf numFmtId="0" fontId="11" fillId="0" borderId="26" xfId="30" applyFont="1" applyBorder="1" applyAlignment="1" applyProtection="1">
      <alignment horizontal="centerContinuous"/>
      <protection/>
    </xf>
    <xf numFmtId="0" fontId="11" fillId="0" borderId="0" xfId="30" applyFont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vertical="top" wrapText="1"/>
      <protection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0" fillId="0" borderId="0" xfId="29" applyFont="1" applyFill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left" vertical="top"/>
      <protection/>
    </xf>
    <xf numFmtId="0" fontId="10" fillId="0" borderId="0" xfId="28" applyFont="1" applyBorder="1" applyAlignment="1" applyProtection="1">
      <alignment vertical="top"/>
      <protection/>
    </xf>
    <xf numFmtId="0" fontId="10" fillId="0" borderId="0" xfId="28" applyFont="1" applyFill="1" applyBorder="1" applyAlignment="1" applyProtection="1">
      <alignment vertical="top" wrapText="1"/>
      <protection/>
    </xf>
    <xf numFmtId="0" fontId="10" fillId="0" borderId="0" xfId="29" applyFont="1" applyFill="1" applyBorder="1" applyAlignment="1" applyProtection="1">
      <alignment horizontal="right" vertical="center" wrapText="1"/>
      <protection/>
    </xf>
    <xf numFmtId="0" fontId="10" fillId="0" borderId="0" xfId="31" applyFont="1" applyAlignment="1" applyProtection="1">
      <alignment horizontal="centerContinuous" wrapText="1"/>
      <protection/>
    </xf>
    <xf numFmtId="49" fontId="10" fillId="0" borderId="0" xfId="31" applyNumberFormat="1" applyFont="1" applyAlignment="1" applyProtection="1">
      <alignment horizontal="center" wrapText="1"/>
      <protection/>
    </xf>
    <xf numFmtId="0" fontId="10" fillId="0" borderId="0" xfId="31" applyFont="1" applyAlignment="1" applyProtection="1">
      <alignment horizontal="centerContinuous"/>
      <protection/>
    </xf>
    <xf numFmtId="0" fontId="11" fillId="0" borderId="0" xfId="31" applyFont="1" applyProtection="1">
      <alignment/>
      <protection/>
    </xf>
    <xf numFmtId="0" fontId="9" fillId="0" borderId="0" xfId="31" applyFont="1" applyAlignment="1" applyProtection="1">
      <alignment horizontal="left"/>
      <protection/>
    </xf>
    <xf numFmtId="0" fontId="10" fillId="0" borderId="0" xfId="31" applyFont="1" applyBorder="1" applyAlignment="1" applyProtection="1">
      <alignment horizontal="left" vertical="top" wrapText="1"/>
      <protection/>
    </xf>
    <xf numFmtId="0" fontId="10" fillId="0" borderId="0" xfId="31" applyFont="1" applyProtection="1">
      <alignment/>
      <protection/>
    </xf>
    <xf numFmtId="0" fontId="10" fillId="0" borderId="0" xfId="29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8" applyNumberFormat="1" applyFont="1" applyBorder="1" applyAlignment="1" applyProtection="1">
      <alignment horizontal="left" vertical="top" wrapText="1"/>
      <protection locked="0"/>
    </xf>
    <xf numFmtId="184" fontId="10" fillId="0" borderId="0" xfId="28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7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7" applyFont="1" applyAlignme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>
      <alignment/>
      <protection/>
    </xf>
    <xf numFmtId="0" fontId="5" fillId="0" borderId="0" xfId="27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7" applyNumberFormat="1" applyFont="1">
      <alignment/>
      <protection/>
    </xf>
    <xf numFmtId="0" fontId="10" fillId="0" borderId="0" xfId="27" applyFont="1" applyBorder="1" applyProtection="1">
      <alignment/>
      <protection/>
    </xf>
    <xf numFmtId="0" fontId="11" fillId="0" borderId="0" xfId="27" applyFont="1" applyBorder="1" applyProtection="1">
      <alignment/>
      <protection/>
    </xf>
    <xf numFmtId="1" fontId="11" fillId="0" borderId="0" xfId="27" applyNumberFormat="1" applyFont="1" applyBorder="1" applyProtection="1">
      <alignment/>
      <protection/>
    </xf>
    <xf numFmtId="1" fontId="11" fillId="0" borderId="0" xfId="27" applyNumberFormat="1" applyFont="1" applyProtection="1">
      <alignment/>
      <protection locked="0"/>
    </xf>
    <xf numFmtId="49" fontId="11" fillId="0" borderId="0" xfId="27" applyNumberFormat="1" applyFont="1" applyProtection="1">
      <alignment/>
      <protection/>
    </xf>
    <xf numFmtId="1" fontId="11" fillId="0" borderId="0" xfId="27" applyNumberFormat="1" applyFont="1" applyProtection="1">
      <alignment/>
      <protection/>
    </xf>
    <xf numFmtId="0" fontId="9" fillId="0" borderId="0" xfId="28" applyFont="1" applyAlignment="1" applyProtection="1">
      <alignment vertical="top"/>
      <protection/>
    </xf>
    <xf numFmtId="0" fontId="9" fillId="0" borderId="0" xfId="28" applyFont="1" applyAlignment="1" applyProtection="1">
      <alignment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0" xfId="27" applyFont="1" applyAlignment="1" applyProtection="1">
      <alignment/>
      <protection/>
    </xf>
    <xf numFmtId="0" fontId="11" fillId="0" borderId="0" xfId="27" applyFont="1" applyAlignment="1">
      <alignment/>
      <protection/>
    </xf>
    <xf numFmtId="0" fontId="11" fillId="0" borderId="0" xfId="27" applyFont="1" applyAlignment="1" applyProtection="1">
      <alignment/>
      <protection locked="0"/>
    </xf>
    <xf numFmtId="0" fontId="10" fillId="0" borderId="0" xfId="31" applyFont="1">
      <alignment/>
      <protection/>
    </xf>
    <xf numFmtId="0" fontId="10" fillId="0" borderId="0" xfId="31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Alignment="1">
      <alignment wrapText="1"/>
      <protection/>
    </xf>
    <xf numFmtId="49" fontId="11" fillId="0" borderId="0" xfId="31" applyNumberFormat="1" applyFont="1" applyAlignment="1">
      <alignment horizontal="center" wrapText="1"/>
      <protection/>
    </xf>
    <xf numFmtId="0" fontId="9" fillId="0" borderId="0" xfId="28" applyFont="1" applyFill="1" applyAlignment="1" applyProtection="1">
      <alignment vertical="top"/>
      <protection/>
    </xf>
    <xf numFmtId="0" fontId="9" fillId="0" borderId="0" xfId="28" applyFont="1" applyFill="1" applyAlignment="1" applyProtection="1">
      <alignment horizontal="right" vertical="top" wrapText="1"/>
      <protection/>
    </xf>
    <xf numFmtId="0" fontId="11" fillId="0" borderId="0" xfId="29" applyFont="1" applyFill="1" applyAlignment="1" applyProtection="1">
      <alignment wrapText="1"/>
      <protection/>
    </xf>
    <xf numFmtId="0" fontId="11" fillId="0" borderId="0" xfId="30" applyFont="1" applyProtection="1">
      <alignment/>
      <protection/>
    </xf>
    <xf numFmtId="0" fontId="11" fillId="0" borderId="0" xfId="30" applyFont="1">
      <alignment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Alignment="1" applyProtection="1">
      <alignment horizontal="right"/>
      <protection/>
    </xf>
    <xf numFmtId="0" fontId="11" fillId="0" borderId="1" xfId="30" applyFont="1" applyBorder="1" applyProtection="1">
      <alignment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1" fontId="11" fillId="3" borderId="1" xfId="30" applyNumberFormat="1" applyFont="1" applyFill="1" applyBorder="1" applyProtection="1">
      <alignment/>
      <protection locked="0"/>
    </xf>
    <xf numFmtId="49" fontId="12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1" fontId="11" fillId="0" borderId="1" xfId="30" applyNumberFormat="1" applyFont="1" applyBorder="1" applyProtection="1">
      <alignment/>
      <protection/>
    </xf>
    <xf numFmtId="0" fontId="12" fillId="0" borderId="1" xfId="30" applyFont="1" applyBorder="1" applyAlignment="1" applyProtection="1">
      <alignment horizontal="center" wrapText="1"/>
      <protection/>
    </xf>
    <xf numFmtId="1" fontId="11" fillId="5" borderId="1" xfId="30" applyNumberFormat="1" applyFont="1" applyFill="1" applyBorder="1" applyProtection="1">
      <alignment/>
      <protection locked="0"/>
    </xf>
    <xf numFmtId="0" fontId="12" fillId="0" borderId="1" xfId="30" applyFont="1" applyBorder="1" applyAlignment="1" applyProtection="1">
      <alignment horizontal="left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49" fontId="10" fillId="0" borderId="1" xfId="30" applyNumberFormat="1" applyFont="1" applyBorder="1" applyAlignment="1" applyProtection="1">
      <alignment horizontal="centerContinuous" wrapText="1"/>
      <protection/>
    </xf>
    <xf numFmtId="3" fontId="11" fillId="0" borderId="1" xfId="30" applyNumberFormat="1" applyFont="1" applyFill="1" applyBorder="1" applyProtection="1">
      <alignment/>
      <protection/>
    </xf>
    <xf numFmtId="0" fontId="11" fillId="0" borderId="0" xfId="30" applyFont="1" applyBorder="1" applyAlignment="1" applyProtection="1">
      <alignment wrapText="1"/>
      <protection locked="0"/>
    </xf>
    <xf numFmtId="0" fontId="20" fillId="0" borderId="0" xfId="30" applyFont="1" applyBorder="1" applyAlignment="1">
      <alignment vertical="center" wrapText="1"/>
      <protection/>
    </xf>
    <xf numFmtId="0" fontId="20" fillId="0" borderId="0" xfId="30" applyFont="1" applyBorder="1" applyAlignment="1" applyProtection="1">
      <alignment vertical="center" wrapText="1"/>
      <protection locked="0"/>
    </xf>
    <xf numFmtId="1" fontId="11" fillId="0" borderId="0" xfId="30" applyNumberFormat="1" applyFont="1" applyProtection="1">
      <alignment/>
      <protection locked="0"/>
    </xf>
    <xf numFmtId="0" fontId="11" fillId="0" borderId="0" xfId="30" applyFont="1" applyBorder="1" applyAlignment="1">
      <alignment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1" fillId="0" borderId="0" xfId="30" applyFont="1" applyBorder="1">
      <alignment/>
      <protection/>
    </xf>
    <xf numFmtId="0" fontId="11" fillId="0" borderId="0" xfId="30" applyFont="1" applyAlignment="1">
      <alignment wrapText="1"/>
      <protection/>
    </xf>
    <xf numFmtId="0" fontId="9" fillId="0" borderId="0" xfId="28" applyFont="1" applyAlignment="1" applyProtection="1">
      <alignment horizontal="right" vertical="top" wrapText="1"/>
      <protection locked="0"/>
    </xf>
    <xf numFmtId="0" fontId="9" fillId="0" borderId="0" xfId="28" applyFont="1" applyAlignment="1" applyProtection="1">
      <alignment horizontal="right" vertical="top"/>
      <protection locked="0"/>
    </xf>
    <xf numFmtId="49" fontId="21" fillId="0" borderId="1" xfId="30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7" applyFont="1" applyProtection="1">
      <alignment/>
      <protection/>
    </xf>
    <xf numFmtId="0" fontId="22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5" fillId="0" borderId="0" xfId="26" applyFont="1" applyAlignment="1">
      <alignment horizontal="center" vertical="center" wrapText="1"/>
      <protection/>
    </xf>
    <xf numFmtId="0" fontId="4" fillId="0" borderId="0" xfId="26" applyFont="1" applyAlignment="1">
      <alignment horizontal="center"/>
      <protection/>
    </xf>
    <xf numFmtId="0" fontId="5" fillId="0" borderId="30" xfId="26" applyFont="1" applyBorder="1" applyAlignment="1">
      <alignment horizontal="left" vertical="center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5" fillId="0" borderId="0" xfId="26" applyFont="1" applyAlignment="1">
      <alignment horizontal="left" vertical="center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0" fontId="9" fillId="0" borderId="0" xfId="2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7" fillId="0" borderId="0" xfId="2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8" applyFont="1" applyBorder="1" applyAlignment="1" applyProtection="1">
      <alignment horizontal="right" vertical="top" wrapText="1"/>
      <protection locked="0"/>
    </xf>
    <xf numFmtId="0" fontId="5" fillId="0" borderId="31" xfId="0" applyFont="1" applyBorder="1" applyAlignment="1">
      <alignment horizontal="right" vertical="top" wrapText="1"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10" fillId="0" borderId="0" xfId="28" applyFont="1" applyBorder="1" applyAlignment="1" applyProtection="1">
      <alignment horizontal="left" vertical="top" wrapText="1"/>
      <protection/>
    </xf>
    <xf numFmtId="183" fontId="11" fillId="0" borderId="23" xfId="28" applyNumberFormat="1" applyFont="1" applyBorder="1" applyAlignment="1" applyProtection="1">
      <alignment horizontal="left" vertical="top" wrapText="1"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wrapText="1"/>
      <protection/>
    </xf>
    <xf numFmtId="0" fontId="11" fillId="0" borderId="0" xfId="29" applyFont="1" applyFill="1" applyAlignment="1" applyProtection="1">
      <alignment horizontal="center" wrapText="1"/>
      <protection locked="0"/>
    </xf>
    <xf numFmtId="0" fontId="10" fillId="0" borderId="0" xfId="31" applyFont="1" applyAlignment="1">
      <alignment horizontal="center" wrapText="1"/>
      <protection/>
    </xf>
    <xf numFmtId="0" fontId="10" fillId="0" borderId="0" xfId="31" applyFont="1" applyBorder="1" applyAlignment="1" applyProtection="1">
      <alignment horizontal="left"/>
      <protection locked="0"/>
    </xf>
    <xf numFmtId="0" fontId="10" fillId="0" borderId="0" xfId="28" applyNumberFormat="1" applyFont="1" applyBorder="1" applyAlignment="1" applyProtection="1">
      <alignment horizontal="left" vertical="top" wrapText="1"/>
      <protection/>
    </xf>
    <xf numFmtId="0" fontId="10" fillId="0" borderId="0" xfId="31" applyFont="1" applyBorder="1" applyAlignment="1" applyProtection="1">
      <alignment horizontal="left" vertical="center" wrapText="1"/>
      <protection locked="0"/>
    </xf>
    <xf numFmtId="0" fontId="9" fillId="0" borderId="0" xfId="31" applyFont="1" applyAlignment="1" applyProtection="1">
      <alignment horizontal="left"/>
      <protection/>
    </xf>
    <xf numFmtId="0" fontId="9" fillId="0" borderId="0" xfId="31" applyFont="1" applyAlignment="1" applyProtection="1">
      <alignment horizontal="right"/>
      <protection/>
    </xf>
    <xf numFmtId="184" fontId="10" fillId="0" borderId="23" xfId="28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8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M69" sqref="M6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0" t="s">
        <v>865</v>
      </c>
      <c r="F3" s="217" t="s">
        <v>2</v>
      </c>
      <c r="G3" s="172"/>
      <c r="H3" s="459">
        <v>103036725</v>
      </c>
    </row>
    <row r="4" spans="1:8" ht="15">
      <c r="A4" s="584" t="s">
        <v>3</v>
      </c>
      <c r="B4" s="581"/>
      <c r="C4" s="581"/>
      <c r="D4" s="581"/>
      <c r="E4" s="502" t="s">
        <v>866</v>
      </c>
      <c r="F4" s="586" t="s">
        <v>4</v>
      </c>
      <c r="G4" s="587"/>
      <c r="H4" s="459" t="s">
        <v>159</v>
      </c>
    </row>
    <row r="5" spans="1:8" ht="15">
      <c r="A5" s="584" t="s">
        <v>5</v>
      </c>
      <c r="B5" s="585"/>
      <c r="C5" s="585"/>
      <c r="D5" s="585"/>
      <c r="E5" s="503">
        <v>42369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542</v>
      </c>
      <c r="D11" s="151">
        <v>542</v>
      </c>
      <c r="E11" s="237" t="s">
        <v>22</v>
      </c>
      <c r="F11" s="242" t="s">
        <v>23</v>
      </c>
      <c r="G11" s="152">
        <v>611</v>
      </c>
      <c r="H11" s="152">
        <v>611</v>
      </c>
    </row>
    <row r="12" spans="1:8" ht="15">
      <c r="A12" s="235" t="s">
        <v>24</v>
      </c>
      <c r="B12" s="241" t="s">
        <v>25</v>
      </c>
      <c r="C12" s="151">
        <v>6673</v>
      </c>
      <c r="D12" s="151">
        <v>6849</v>
      </c>
      <c r="E12" s="237" t="s">
        <v>26</v>
      </c>
      <c r="F12" s="242" t="s">
        <v>27</v>
      </c>
      <c r="G12" s="153">
        <v>611</v>
      </c>
      <c r="H12" s="153">
        <v>611</v>
      </c>
    </row>
    <row r="13" spans="1:8" ht="15">
      <c r="A13" s="235" t="s">
        <v>28</v>
      </c>
      <c r="B13" s="241" t="s">
        <v>29</v>
      </c>
      <c r="C13" s="151">
        <v>3020</v>
      </c>
      <c r="D13" s="151">
        <v>3428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1382</v>
      </c>
      <c r="D14" s="151">
        <v>1410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66</v>
      </c>
      <c r="D15" s="151">
        <v>88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</v>
      </c>
      <c r="D17" s="151">
        <v>7</v>
      </c>
      <c r="E17" s="243" t="s">
        <v>46</v>
      </c>
      <c r="F17" s="245" t="s">
        <v>47</v>
      </c>
      <c r="G17" s="154">
        <f>G11+G14+G15+G16</f>
        <v>611</v>
      </c>
      <c r="H17" s="154">
        <f>H11+H14+H15+H16</f>
        <v>611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</v>
      </c>
      <c r="D18" s="151">
        <v>8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11692</v>
      </c>
      <c r="D19" s="155">
        <f>SUM(D11:D18)</f>
        <v>12332</v>
      </c>
      <c r="E19" s="237" t="s">
        <v>53</v>
      </c>
      <c r="F19" s="242" t="s">
        <v>54</v>
      </c>
      <c r="G19" s="152">
        <v>3697</v>
      </c>
      <c r="H19" s="152">
        <v>3697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f>6076-4</f>
        <v>6072</v>
      </c>
      <c r="H20" s="158">
        <v>6109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3917</v>
      </c>
      <c r="H21" s="156">
        <f>SUM(H22:H24)</f>
        <v>3917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202</v>
      </c>
      <c r="H22" s="152">
        <v>202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</v>
      </c>
      <c r="D24" s="151">
        <v>19</v>
      </c>
      <c r="E24" s="237" t="s">
        <v>72</v>
      </c>
      <c r="F24" s="242" t="s">
        <v>73</v>
      </c>
      <c r="G24" s="152">
        <v>3715</v>
      </c>
      <c r="H24" s="152">
        <v>3715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13686</v>
      </c>
      <c r="H25" s="154">
        <f>H19+H20+H21</f>
        <v>13723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</v>
      </c>
      <c r="D27" s="155">
        <f>SUM(D23:D26)</f>
        <v>19</v>
      </c>
      <c r="E27" s="253" t="s">
        <v>83</v>
      </c>
      <c r="F27" s="242" t="s">
        <v>84</v>
      </c>
      <c r="G27" s="154">
        <f>SUM(G28:G30)</f>
        <v>-11679</v>
      </c>
      <c r="H27" s="154">
        <f>SUM(H28:H30)</f>
        <v>-4582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f>1560+4</f>
        <v>1564</v>
      </c>
      <c r="H28" s="152">
        <v>1527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-13243</v>
      </c>
      <c r="H29" s="316">
        <v>-6109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-1414</v>
      </c>
      <c r="H32" s="316">
        <v>-7134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-13093</v>
      </c>
      <c r="H33" s="154">
        <f>H27+H31+H32</f>
        <v>-11716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1204</v>
      </c>
      <c r="H36" s="154">
        <f>H25+H17+H33</f>
        <v>2618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f>393+3344+3564</f>
        <v>7301</v>
      </c>
      <c r="H43" s="152">
        <v>7204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>
        <v>10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7301</v>
      </c>
      <c r="H49" s="154">
        <f>SUM(H43:H48)</f>
        <v>7214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f>226+4</f>
        <v>230</v>
      </c>
      <c r="H53" s="152">
        <v>300</v>
      </c>
    </row>
    <row r="54" spans="1:8" ht="15">
      <c r="A54" s="235" t="s">
        <v>166</v>
      </c>
      <c r="B54" s="249" t="s">
        <v>167</v>
      </c>
      <c r="C54" s="151">
        <f>207-207</f>
        <v>0</v>
      </c>
      <c r="D54" s="151">
        <f>207-207</f>
        <v>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11701</v>
      </c>
      <c r="D55" s="155">
        <f>D19+D20+D21+D27+D32+D45+D51+D53+D54</f>
        <v>12351</v>
      </c>
      <c r="E55" s="237" t="s">
        <v>172</v>
      </c>
      <c r="F55" s="261" t="s">
        <v>173</v>
      </c>
      <c r="G55" s="154">
        <f>G49+G51+G52+G53+G54</f>
        <v>7531</v>
      </c>
      <c r="H55" s="154">
        <f>H49+H51+H52+H53+H54</f>
        <v>7514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73</v>
      </c>
      <c r="D58" s="151">
        <v>84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f>172-43</f>
        <v>129</v>
      </c>
      <c r="D59" s="151">
        <f>396-43</f>
        <v>353</v>
      </c>
      <c r="E59" s="251" t="s">
        <v>181</v>
      </c>
      <c r="F59" s="242" t="s">
        <v>182</v>
      </c>
      <c r="G59" s="152">
        <v>1401</v>
      </c>
      <c r="H59" s="152">
        <v>1401</v>
      </c>
      <c r="M59" s="157"/>
    </row>
    <row r="60" spans="1:8" ht="15">
      <c r="A60" s="235" t="s">
        <v>183</v>
      </c>
      <c r="B60" s="241" t="s">
        <v>184</v>
      </c>
      <c r="C60" s="151">
        <v>655</v>
      </c>
      <c r="D60" s="151">
        <v>665</v>
      </c>
      <c r="E60" s="237" t="s">
        <v>185</v>
      </c>
      <c r="F60" s="242" t="s">
        <v>186</v>
      </c>
      <c r="G60" s="152">
        <v>1316</v>
      </c>
      <c r="H60" s="152">
        <v>1316</v>
      </c>
    </row>
    <row r="61" spans="1:18" ht="15">
      <c r="A61" s="235" t="s">
        <v>187</v>
      </c>
      <c r="B61" s="244" t="s">
        <v>188</v>
      </c>
      <c r="C61" s="151">
        <v>43</v>
      </c>
      <c r="D61" s="151">
        <v>43</v>
      </c>
      <c r="E61" s="243" t="s">
        <v>189</v>
      </c>
      <c r="F61" s="272" t="s">
        <v>190</v>
      </c>
      <c r="G61" s="154">
        <f>SUM(G62:G68)</f>
        <v>3038</v>
      </c>
      <c r="H61" s="154">
        <f>SUM(H62:H68)</f>
        <v>2995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693+7</f>
        <v>700</v>
      </c>
      <c r="H62" s="152">
        <f>151+281+209</f>
        <v>641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900</v>
      </c>
      <c r="D64" s="155">
        <f>SUM(D58:D63)</f>
        <v>1145</v>
      </c>
      <c r="E64" s="237" t="s">
        <v>200</v>
      </c>
      <c r="F64" s="242" t="s">
        <v>201</v>
      </c>
      <c r="G64" s="152">
        <f>8169-6908+259</f>
        <v>1520</v>
      </c>
      <c r="H64" s="152">
        <v>1610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28</v>
      </c>
      <c r="H65" s="152">
        <v>27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65</v>
      </c>
      <c r="H66" s="152">
        <v>52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f>231+49+91</f>
        <v>371</v>
      </c>
      <c r="H67" s="152">
        <f>205+44+81</f>
        <v>330</v>
      </c>
    </row>
    <row r="68" spans="1:8" ht="15">
      <c r="A68" s="235" t="s">
        <v>211</v>
      </c>
      <c r="B68" s="241" t="s">
        <v>212</v>
      </c>
      <c r="C68" s="151">
        <f>414-109+259</f>
        <v>564</v>
      </c>
      <c r="D68" s="151">
        <f>537-105+2067</f>
        <v>2499</v>
      </c>
      <c r="E68" s="237" t="s">
        <v>213</v>
      </c>
      <c r="F68" s="242" t="s">
        <v>214</v>
      </c>
      <c r="G68" s="152">
        <f>129+80+121+10+12+2</f>
        <v>354</v>
      </c>
      <c r="H68" s="152">
        <f>104+66+112+8+43+2+10-10</f>
        <v>335</v>
      </c>
    </row>
    <row r="69" spans="1:8" ht="15">
      <c r="A69" s="235" t="s">
        <v>215</v>
      </c>
      <c r="B69" s="241" t="s">
        <v>216</v>
      </c>
      <c r="C69" s="151">
        <v>1564</v>
      </c>
      <c r="D69" s="151">
        <v>3</v>
      </c>
      <c r="E69" s="251" t="s">
        <v>78</v>
      </c>
      <c r="F69" s="242" t="s">
        <v>217</v>
      </c>
      <c r="G69" s="152">
        <f>229+16+10+40+2-4</f>
        <v>293</v>
      </c>
      <c r="H69" s="152">
        <f>7+9+185+2+2</f>
        <v>205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f>55-55</f>
        <v>0</v>
      </c>
      <c r="D71" s="151">
        <f>74-74</f>
        <v>0</v>
      </c>
      <c r="E71" s="253" t="s">
        <v>46</v>
      </c>
      <c r="F71" s="273" t="s">
        <v>224</v>
      </c>
      <c r="G71" s="161">
        <f>G59+G60+G61+G69+G70</f>
        <v>6048</v>
      </c>
      <c r="H71" s="161">
        <f>H59+H60+H61+H69+H70</f>
        <v>5917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37+12</f>
        <v>49</v>
      </c>
      <c r="D74" s="151">
        <f>38+8</f>
        <v>46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2177</v>
      </c>
      <c r="D75" s="155">
        <f>SUM(D67:D74)</f>
        <v>2548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6048</v>
      </c>
      <c r="H79" s="162">
        <f>H71+H74+H75+H76</f>
        <v>5917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</v>
      </c>
      <c r="D88" s="151">
        <v>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f>2067-2067</f>
        <v>0</v>
      </c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</v>
      </c>
      <c r="D91" s="155">
        <f>SUM(D87:D90)</f>
        <v>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3082</v>
      </c>
      <c r="D93" s="155">
        <f>D64+D75+D84+D91+D92</f>
        <v>3698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14783</v>
      </c>
      <c r="D94" s="164">
        <f>D93+D55</f>
        <v>16049</v>
      </c>
      <c r="E94" s="448" t="s">
        <v>270</v>
      </c>
      <c r="F94" s="289" t="s">
        <v>271</v>
      </c>
      <c r="G94" s="165">
        <f>G36+G39+G55+G79</f>
        <v>14783</v>
      </c>
      <c r="H94" s="165">
        <f>H36+H39+H55+H79</f>
        <v>16049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9">
        <v>42450</v>
      </c>
      <c r="B98" s="432"/>
      <c r="C98" s="588" t="s">
        <v>273</v>
      </c>
      <c r="D98" s="588"/>
      <c r="E98" s="58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8" t="s">
        <v>857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7">
      <selection activeCell="C16" sqref="C16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9" t="str">
        <f>'справка №1-БАЛАНС'!E3</f>
        <v>"Алфа Ууд България"АД</v>
      </c>
      <c r="C2" s="589"/>
      <c r="D2" s="589"/>
      <c r="E2" s="589"/>
      <c r="F2" s="591" t="s">
        <v>2</v>
      </c>
      <c r="G2" s="591"/>
      <c r="H2" s="524">
        <f>'справка №1-БАЛАНС'!H3</f>
        <v>103036725</v>
      </c>
    </row>
    <row r="3" spans="1:8" ht="15">
      <c r="A3" s="465" t="s">
        <v>275</v>
      </c>
      <c r="B3" s="589" t="str">
        <f>'справка №1-БАЛАНС'!E4</f>
        <v>неконсолидиран</v>
      </c>
      <c r="C3" s="589"/>
      <c r="D3" s="589"/>
      <c r="E3" s="589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90">
        <f>'справка №1-БАЛАНС'!E5</f>
        <v>42369</v>
      </c>
      <c r="C4" s="590"/>
      <c r="D4" s="590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56</v>
      </c>
      <c r="D9" s="46">
        <v>185</v>
      </c>
      <c r="E9" s="298" t="s">
        <v>285</v>
      </c>
      <c r="F9" s="547" t="s">
        <v>286</v>
      </c>
      <c r="G9" s="548">
        <v>55</v>
      </c>
      <c r="H9" s="548">
        <v>157</v>
      </c>
    </row>
    <row r="10" spans="1:8" ht="12">
      <c r="A10" s="298" t="s">
        <v>287</v>
      </c>
      <c r="B10" s="299" t="s">
        <v>288</v>
      </c>
      <c r="C10" s="46">
        <v>98</v>
      </c>
      <c r="D10" s="46">
        <v>118</v>
      </c>
      <c r="E10" s="298" t="s">
        <v>289</v>
      </c>
      <c r="F10" s="547" t="s">
        <v>290</v>
      </c>
      <c r="G10" s="548">
        <v>9</v>
      </c>
      <c r="H10" s="548">
        <v>36</v>
      </c>
    </row>
    <row r="11" spans="1:8" ht="12">
      <c r="A11" s="298" t="s">
        <v>291</v>
      </c>
      <c r="B11" s="299" t="s">
        <v>292</v>
      </c>
      <c r="C11" s="46">
        <v>636</v>
      </c>
      <c r="D11" s="46">
        <v>666</v>
      </c>
      <c r="E11" s="300" t="s">
        <v>293</v>
      </c>
      <c r="F11" s="547" t="s">
        <v>294</v>
      </c>
      <c r="G11" s="548">
        <v>171</v>
      </c>
      <c r="H11" s="548">
        <v>175</v>
      </c>
    </row>
    <row r="12" spans="1:8" ht="12">
      <c r="A12" s="298" t="s">
        <v>295</v>
      </c>
      <c r="B12" s="299" t="s">
        <v>296</v>
      </c>
      <c r="C12" s="46">
        <v>118</v>
      </c>
      <c r="D12" s="46">
        <v>205</v>
      </c>
      <c r="E12" s="300" t="s">
        <v>78</v>
      </c>
      <c r="F12" s="547" t="s">
        <v>297</v>
      </c>
      <c r="G12" s="548">
        <f>36-14+1-1+49</f>
        <v>71</v>
      </c>
      <c r="H12" s="548">
        <v>176</v>
      </c>
    </row>
    <row r="13" spans="1:18" ht="12">
      <c r="A13" s="298" t="s">
        <v>298</v>
      </c>
      <c r="B13" s="299" t="s">
        <v>299</v>
      </c>
      <c r="C13" s="46">
        <v>27</v>
      </c>
      <c r="D13" s="46">
        <v>38</v>
      </c>
      <c r="E13" s="301" t="s">
        <v>51</v>
      </c>
      <c r="F13" s="549" t="s">
        <v>300</v>
      </c>
      <c r="G13" s="546">
        <f>SUM(G9:G12)</f>
        <v>306</v>
      </c>
      <c r="H13" s="546">
        <f>SUM(H9:H12)</f>
        <v>544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19</v>
      </c>
      <c r="D14" s="46">
        <v>45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f>224+4</f>
        <v>228</v>
      </c>
      <c r="D15" s="47">
        <v>290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86</v>
      </c>
      <c r="D16" s="47">
        <v>5844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>
        <v>0</v>
      </c>
      <c r="D17" s="48">
        <v>5752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>
        <v>0</v>
      </c>
      <c r="D18" s="48">
        <v>1</v>
      </c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1268</v>
      </c>
      <c r="D19" s="49">
        <f>SUM(D9:D15)+D16</f>
        <v>7391</v>
      </c>
      <c r="E19" s="304" t="s">
        <v>317</v>
      </c>
      <c r="F19" s="550" t="s">
        <v>318</v>
      </c>
      <c r="G19" s="548">
        <v>0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521</v>
      </c>
      <c r="D22" s="46">
        <v>263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0</v>
      </c>
      <c r="H23" s="548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0</v>
      </c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</v>
      </c>
      <c r="D25" s="46">
        <v>1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522</v>
      </c>
      <c r="D26" s="49">
        <f>SUM(D22:D25)</f>
        <v>264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1790</v>
      </c>
      <c r="D28" s="50">
        <f>D26+D19</f>
        <v>7655</v>
      </c>
      <c r="E28" s="127" t="s">
        <v>339</v>
      </c>
      <c r="F28" s="552" t="s">
        <v>340</v>
      </c>
      <c r="G28" s="546">
        <f>G13+G15+G24</f>
        <v>306</v>
      </c>
      <c r="H28" s="546">
        <f>H13+H15+H24</f>
        <v>544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1484</v>
      </c>
      <c r="H30" s="53">
        <f>IF((D28-H28)&gt;0,D28-H28,0)</f>
        <v>7111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853</v>
      </c>
      <c r="B31" s="306" t="s">
        <v>345</v>
      </c>
      <c r="C31" s="46"/>
      <c r="D31" s="46"/>
      <c r="E31" s="296" t="s">
        <v>856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1790</v>
      </c>
      <c r="D33" s="49">
        <f>D28+D31+D32</f>
        <v>7655</v>
      </c>
      <c r="E33" s="127" t="s">
        <v>353</v>
      </c>
      <c r="F33" s="552" t="s">
        <v>354</v>
      </c>
      <c r="G33" s="53">
        <f>G32+G31+G28</f>
        <v>306</v>
      </c>
      <c r="H33" s="53">
        <f>H32+H31+H28</f>
        <v>544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1484</v>
      </c>
      <c r="H34" s="546">
        <f>IF((D33-H33)&gt;0,D33-H33,0)</f>
        <v>7111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-70</v>
      </c>
      <c r="D35" s="49">
        <f>D36+D37+D38</f>
        <v>23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>
        <v>-70</v>
      </c>
      <c r="D37" s="430">
        <v>23</v>
      </c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1414</v>
      </c>
      <c r="H39" s="557">
        <f>IF(H34&gt;0,IF(D35+H34&lt;0,0,D35+H34),IF(D34-D35&lt;0,D35-D34,0))</f>
        <v>7134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1414</v>
      </c>
      <c r="H41" s="52">
        <f>IF(D39=0,IF(H39-H40&gt;0,H39-H40+D40,0),IF(D39-D40&lt;0,D40-D39+H40,0))</f>
        <v>7134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1720</v>
      </c>
      <c r="D42" s="53">
        <f>D33+D35+D39</f>
        <v>7678</v>
      </c>
      <c r="E42" s="128" t="s">
        <v>380</v>
      </c>
      <c r="F42" s="129" t="s">
        <v>381</v>
      </c>
      <c r="G42" s="53">
        <f>G39+G33</f>
        <v>1720</v>
      </c>
      <c r="H42" s="53">
        <f>H39+H33</f>
        <v>7678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2" t="s">
        <v>863</v>
      </c>
      <c r="B45" s="592"/>
      <c r="C45" s="592"/>
      <c r="D45" s="592"/>
      <c r="E45" s="592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4.25">
      <c r="A48" s="501" t="s">
        <v>272</v>
      </c>
      <c r="B48" s="579">
        <v>42450</v>
      </c>
      <c r="C48" s="427" t="s">
        <v>382</v>
      </c>
      <c r="D48" s="582"/>
      <c r="E48" s="582"/>
      <c r="F48" s="582"/>
      <c r="G48" s="582"/>
      <c r="H48" s="582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83"/>
      <c r="E50" s="583"/>
      <c r="F50" s="583"/>
      <c r="G50" s="583"/>
      <c r="H50" s="583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D40" sqref="D4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"Алфа Ууд България"АД</v>
      </c>
      <c r="C4" s="539" t="s">
        <v>2</v>
      </c>
      <c r="D4" s="539">
        <f>'справка №1-БАЛАНС'!H3</f>
        <v>103036725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>
        <f>'справка №1-БАЛАНС'!E5</f>
        <v>42369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277</v>
      </c>
      <c r="D10" s="54">
        <v>549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-157-61</f>
        <v>-218</v>
      </c>
      <c r="D11" s="54">
        <v>-333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-6-76</f>
        <v>-82</v>
      </c>
      <c r="D13" s="54">
        <v>-223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f>-1-5-6</f>
        <v>-12</v>
      </c>
      <c r="D14" s="54">
        <v>-16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-35</v>
      </c>
      <c r="D20" s="55">
        <f>SUM(D10:D19)</f>
        <v>-23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36</v>
      </c>
      <c r="D23" s="54">
        <v>24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36</v>
      </c>
      <c r="D32" s="55">
        <f>SUM(D22:D31)</f>
        <v>24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</v>
      </c>
      <c r="D39" s="54">
        <v>-1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</v>
      </c>
      <c r="D42" s="55">
        <f>SUM(D34:D41)</f>
        <v>-1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0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</v>
      </c>
      <c r="D44" s="132">
        <v>5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</v>
      </c>
      <c r="D45" s="55">
        <f>D44+D43</f>
        <v>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</v>
      </c>
      <c r="D46" s="56">
        <v>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5</v>
      </c>
      <c r="D47" s="56">
        <v>5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579">
        <v>42450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C29" sqref="C29:J29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6" t="str">
        <f>'справка №1-БАЛАНС'!E3</f>
        <v>"Алфа Ууд България"АД</v>
      </c>
      <c r="C3" s="596"/>
      <c r="D3" s="596"/>
      <c r="E3" s="596"/>
      <c r="F3" s="596"/>
      <c r="G3" s="596"/>
      <c r="H3" s="596"/>
      <c r="I3" s="596"/>
      <c r="J3" s="474"/>
      <c r="K3" s="598" t="s">
        <v>2</v>
      </c>
      <c r="L3" s="598"/>
      <c r="M3" s="476">
        <f>'справка №1-БАЛАНС'!H3</f>
        <v>103036725</v>
      </c>
      <c r="N3" s="2"/>
    </row>
    <row r="4" spans="1:15" s="530" customFormat="1" ht="13.5" customHeight="1">
      <c r="A4" s="465" t="s">
        <v>461</v>
      </c>
      <c r="B4" s="596" t="str">
        <f>'справка №1-БАЛАНС'!E4</f>
        <v>неконсолидиран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600">
        <f>'справка №1-БАЛАНС'!E5</f>
        <v>42369</v>
      </c>
      <c r="C5" s="600"/>
      <c r="D5" s="600"/>
      <c r="E5" s="600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611</v>
      </c>
      <c r="D11" s="58">
        <f>'справка №1-БАЛАНС'!H19</f>
        <v>3697</v>
      </c>
      <c r="E11" s="58">
        <f>'справка №1-БАЛАНС'!H20</f>
        <v>6109</v>
      </c>
      <c r="F11" s="58">
        <f>'справка №1-БАЛАНС'!H22</f>
        <v>202</v>
      </c>
      <c r="G11" s="58">
        <f>'справка №1-БАЛАНС'!H23</f>
        <v>0</v>
      </c>
      <c r="H11" s="60">
        <v>3715</v>
      </c>
      <c r="I11" s="58">
        <f>'справка №1-БАЛАНС'!H28+'справка №1-БАЛАНС'!H31</f>
        <v>1527</v>
      </c>
      <c r="J11" s="58">
        <f>'справка №1-БАЛАНС'!H29+'справка №1-БАЛАНС'!H32</f>
        <v>-13243</v>
      </c>
      <c r="K11" s="60"/>
      <c r="L11" s="344">
        <f>SUM(C11:K11)</f>
        <v>2618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611</v>
      </c>
      <c r="D15" s="61">
        <f aca="true" t="shared" si="2" ref="D15:M15">D11+D12</f>
        <v>3697</v>
      </c>
      <c r="E15" s="61">
        <f t="shared" si="2"/>
        <v>6109</v>
      </c>
      <c r="F15" s="61">
        <f t="shared" si="2"/>
        <v>202</v>
      </c>
      <c r="G15" s="61">
        <f t="shared" si="2"/>
        <v>0</v>
      </c>
      <c r="H15" s="61">
        <f t="shared" si="2"/>
        <v>3715</v>
      </c>
      <c r="I15" s="61">
        <f t="shared" si="2"/>
        <v>1527</v>
      </c>
      <c r="J15" s="61">
        <f t="shared" si="2"/>
        <v>-13243</v>
      </c>
      <c r="K15" s="61">
        <f t="shared" si="2"/>
        <v>0</v>
      </c>
      <c r="L15" s="344">
        <f t="shared" si="1"/>
        <v>2618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-1414</v>
      </c>
      <c r="K16" s="60"/>
      <c r="L16" s="344">
        <f t="shared" si="1"/>
        <v>-1414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-33</v>
      </c>
      <c r="F28" s="60"/>
      <c r="G28" s="60"/>
      <c r="H28" s="60"/>
      <c r="I28" s="60">
        <v>33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611</v>
      </c>
      <c r="D29" s="59">
        <f aca="true" t="shared" si="6" ref="D29:M29">D17+D20+D21+D24+D28+D27+D15+D16</f>
        <v>3697</v>
      </c>
      <c r="E29" s="59">
        <f t="shared" si="6"/>
        <v>6076</v>
      </c>
      <c r="F29" s="59">
        <f t="shared" si="6"/>
        <v>202</v>
      </c>
      <c r="G29" s="59">
        <f t="shared" si="6"/>
        <v>0</v>
      </c>
      <c r="H29" s="59">
        <f t="shared" si="6"/>
        <v>3715</v>
      </c>
      <c r="I29" s="59">
        <f t="shared" si="6"/>
        <v>1560</v>
      </c>
      <c r="J29" s="59">
        <f t="shared" si="6"/>
        <v>-14657</v>
      </c>
      <c r="K29" s="59">
        <f t="shared" si="6"/>
        <v>0</v>
      </c>
      <c r="L29" s="344">
        <f t="shared" si="1"/>
        <v>1204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611</v>
      </c>
      <c r="D32" s="59">
        <f t="shared" si="7"/>
        <v>3697</v>
      </c>
      <c r="E32" s="59">
        <f t="shared" si="7"/>
        <v>6076</v>
      </c>
      <c r="F32" s="59">
        <f t="shared" si="7"/>
        <v>202</v>
      </c>
      <c r="G32" s="59">
        <f t="shared" si="7"/>
        <v>0</v>
      </c>
      <c r="H32" s="59">
        <f t="shared" si="7"/>
        <v>3715</v>
      </c>
      <c r="I32" s="59">
        <f t="shared" si="7"/>
        <v>1560</v>
      </c>
      <c r="J32" s="59">
        <f t="shared" si="7"/>
        <v>-14657</v>
      </c>
      <c r="K32" s="59">
        <f t="shared" si="7"/>
        <v>0</v>
      </c>
      <c r="L32" s="344">
        <f t="shared" si="1"/>
        <v>1204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579">
        <v>42450</v>
      </c>
      <c r="B38" s="19"/>
      <c r="C38" s="15"/>
      <c r="D38" s="595" t="s">
        <v>522</v>
      </c>
      <c r="E38" s="595"/>
      <c r="F38" s="595"/>
      <c r="G38" s="595"/>
      <c r="H38" s="595"/>
      <c r="I38" s="595"/>
      <c r="J38" s="15" t="s">
        <v>859</v>
      </c>
      <c r="K38" s="15"/>
      <c r="L38" s="595"/>
      <c r="M38" s="595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4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1" t="s">
        <v>384</v>
      </c>
      <c r="B2" s="602"/>
      <c r="C2" s="603" t="str">
        <f>'справка №1-БАЛАНС'!E3</f>
        <v>"Алфа Ууд България"АД</v>
      </c>
      <c r="D2" s="603"/>
      <c r="E2" s="603"/>
      <c r="F2" s="603"/>
      <c r="G2" s="603"/>
      <c r="H2" s="603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103036725</v>
      </c>
      <c r="P2" s="481"/>
      <c r="Q2" s="481"/>
      <c r="R2" s="524"/>
    </row>
    <row r="3" spans="1:18" ht="15">
      <c r="A3" s="601" t="s">
        <v>5</v>
      </c>
      <c r="B3" s="602"/>
      <c r="C3" s="604">
        <f>'справка №1-БАЛАНС'!E5</f>
        <v>42369</v>
      </c>
      <c r="D3" s="604"/>
      <c r="E3" s="604"/>
      <c r="F3" s="483"/>
      <c r="G3" s="483"/>
      <c r="H3" s="483"/>
      <c r="I3" s="483"/>
      <c r="J3" s="483"/>
      <c r="K3" s="483"/>
      <c r="L3" s="483"/>
      <c r="M3" s="605" t="s">
        <v>4</v>
      </c>
      <c r="N3" s="605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5" t="s">
        <v>530</v>
      </c>
      <c r="R5" s="615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6"/>
      <c r="R6" s="61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542</v>
      </c>
      <c r="E9" s="189"/>
      <c r="F9" s="189"/>
      <c r="G9" s="74">
        <f>D9+E9-F9</f>
        <v>542</v>
      </c>
      <c r="H9" s="65"/>
      <c r="I9" s="65"/>
      <c r="J9" s="74">
        <f>G9+H9-I9</f>
        <v>542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542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8886</v>
      </c>
      <c r="E10" s="189"/>
      <c r="F10" s="189"/>
      <c r="G10" s="74">
        <f aca="true" t="shared" si="2" ref="G10:G39">D10+E10-F10</f>
        <v>8886</v>
      </c>
      <c r="H10" s="65"/>
      <c r="I10" s="65"/>
      <c r="J10" s="74">
        <f aca="true" t="shared" si="3" ref="J10:J39">G10+H10-I10</f>
        <v>8886</v>
      </c>
      <c r="K10" s="65">
        <v>2037</v>
      </c>
      <c r="L10" s="65">
        <v>176</v>
      </c>
      <c r="M10" s="65"/>
      <c r="N10" s="74">
        <f aca="true" t="shared" si="4" ref="N10:N39">K10+L10-M10</f>
        <v>2213</v>
      </c>
      <c r="O10" s="65"/>
      <c r="P10" s="65"/>
      <c r="Q10" s="74">
        <f t="shared" si="0"/>
        <v>2213</v>
      </c>
      <c r="R10" s="74">
        <f t="shared" si="1"/>
        <v>6673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7105</v>
      </c>
      <c r="E11" s="189"/>
      <c r="F11" s="189">
        <v>32</v>
      </c>
      <c r="G11" s="74">
        <f t="shared" si="2"/>
        <v>7073</v>
      </c>
      <c r="H11" s="65"/>
      <c r="I11" s="65"/>
      <c r="J11" s="74">
        <f t="shared" si="3"/>
        <v>7073</v>
      </c>
      <c r="K11" s="65">
        <v>3677</v>
      </c>
      <c r="L11" s="65">
        <v>395</v>
      </c>
      <c r="M11" s="65">
        <v>19</v>
      </c>
      <c r="N11" s="74">
        <f t="shared" si="4"/>
        <v>4053</v>
      </c>
      <c r="O11" s="65"/>
      <c r="P11" s="65"/>
      <c r="Q11" s="74">
        <f t="shared" si="0"/>
        <v>4053</v>
      </c>
      <c r="R11" s="74">
        <f t="shared" si="1"/>
        <v>3020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2372</v>
      </c>
      <c r="E12" s="189"/>
      <c r="F12" s="189"/>
      <c r="G12" s="74">
        <f t="shared" si="2"/>
        <v>2372</v>
      </c>
      <c r="H12" s="65"/>
      <c r="I12" s="65"/>
      <c r="J12" s="74">
        <f t="shared" si="3"/>
        <v>2372</v>
      </c>
      <c r="K12" s="65">
        <v>962</v>
      </c>
      <c r="L12" s="65">
        <v>28</v>
      </c>
      <c r="M12" s="65"/>
      <c r="N12" s="74">
        <f t="shared" si="4"/>
        <v>990</v>
      </c>
      <c r="O12" s="65"/>
      <c r="P12" s="65"/>
      <c r="Q12" s="74">
        <f t="shared" si="0"/>
        <v>990</v>
      </c>
      <c r="R12" s="74">
        <f t="shared" si="1"/>
        <v>1382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721</v>
      </c>
      <c r="E13" s="189"/>
      <c r="F13" s="189">
        <v>156</v>
      </c>
      <c r="G13" s="74">
        <f t="shared" si="2"/>
        <v>565</v>
      </c>
      <c r="H13" s="65"/>
      <c r="I13" s="65"/>
      <c r="J13" s="74">
        <f t="shared" si="3"/>
        <v>565</v>
      </c>
      <c r="K13" s="65">
        <v>633</v>
      </c>
      <c r="L13" s="65">
        <v>21</v>
      </c>
      <c r="M13" s="65">
        <v>155</v>
      </c>
      <c r="N13" s="74">
        <f t="shared" si="4"/>
        <v>499</v>
      </c>
      <c r="O13" s="65"/>
      <c r="P13" s="65"/>
      <c r="Q13" s="74">
        <f t="shared" si="0"/>
        <v>499</v>
      </c>
      <c r="R13" s="74">
        <f t="shared" si="1"/>
        <v>66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860</v>
      </c>
      <c r="B15" s="374" t="s">
        <v>861</v>
      </c>
      <c r="C15" s="454" t="s">
        <v>862</v>
      </c>
      <c r="D15" s="455">
        <v>7</v>
      </c>
      <c r="E15" s="455"/>
      <c r="F15" s="455"/>
      <c r="G15" s="74">
        <f t="shared" si="2"/>
        <v>7</v>
      </c>
      <c r="H15" s="456"/>
      <c r="I15" s="456"/>
      <c r="J15" s="74">
        <f t="shared" si="3"/>
        <v>7</v>
      </c>
      <c r="K15" s="65"/>
      <c r="L15" s="65"/>
      <c r="M15" s="65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7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>
        <v>282</v>
      </c>
      <c r="E16" s="189"/>
      <c r="F16" s="189"/>
      <c r="G16" s="74">
        <f t="shared" si="2"/>
        <v>282</v>
      </c>
      <c r="H16" s="65"/>
      <c r="I16" s="65"/>
      <c r="J16" s="74">
        <f t="shared" si="3"/>
        <v>282</v>
      </c>
      <c r="K16" s="65">
        <v>274</v>
      </c>
      <c r="L16" s="65">
        <v>6</v>
      </c>
      <c r="M16" s="65"/>
      <c r="N16" s="74">
        <f t="shared" si="4"/>
        <v>280</v>
      </c>
      <c r="O16" s="65"/>
      <c r="P16" s="65"/>
      <c r="Q16" s="74">
        <f aca="true" t="shared" si="5" ref="Q16:Q25">N16+O16-P16</f>
        <v>280</v>
      </c>
      <c r="R16" s="74">
        <f aca="true" t="shared" si="6" ref="R16:R25">J16-Q16</f>
        <v>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19915</v>
      </c>
      <c r="E17" s="194">
        <f>SUM(E9:E16)</f>
        <v>0</v>
      </c>
      <c r="F17" s="194">
        <f>SUM(F9:F16)</f>
        <v>188</v>
      </c>
      <c r="G17" s="74">
        <f t="shared" si="2"/>
        <v>19727</v>
      </c>
      <c r="H17" s="75">
        <f>SUM(H9:H16)</f>
        <v>0</v>
      </c>
      <c r="I17" s="75">
        <f>SUM(I9:I16)</f>
        <v>0</v>
      </c>
      <c r="J17" s="74">
        <f t="shared" si="3"/>
        <v>19727</v>
      </c>
      <c r="K17" s="75">
        <f>SUM(K9:K16)</f>
        <v>7583</v>
      </c>
      <c r="L17" s="75">
        <f>SUM(L9:L16)</f>
        <v>626</v>
      </c>
      <c r="M17" s="75">
        <f>SUM(M9:M16)</f>
        <v>174</v>
      </c>
      <c r="N17" s="74">
        <f t="shared" si="4"/>
        <v>8035</v>
      </c>
      <c r="O17" s="75">
        <f>SUM(O9:O16)</f>
        <v>0</v>
      </c>
      <c r="P17" s="75">
        <f>SUM(P9:P16)</f>
        <v>0</v>
      </c>
      <c r="Q17" s="74">
        <f t="shared" si="5"/>
        <v>8035</v>
      </c>
      <c r="R17" s="74">
        <f t="shared" si="6"/>
        <v>11692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85</v>
      </c>
      <c r="E22" s="189"/>
      <c r="F22" s="189"/>
      <c r="G22" s="74">
        <f t="shared" si="2"/>
        <v>85</v>
      </c>
      <c r="H22" s="65"/>
      <c r="I22" s="65"/>
      <c r="J22" s="74">
        <f t="shared" si="3"/>
        <v>85</v>
      </c>
      <c r="K22" s="65">
        <v>66</v>
      </c>
      <c r="L22" s="65">
        <v>10</v>
      </c>
      <c r="M22" s="65"/>
      <c r="N22" s="74">
        <f t="shared" si="4"/>
        <v>76</v>
      </c>
      <c r="O22" s="65"/>
      <c r="P22" s="65"/>
      <c r="Q22" s="74">
        <f t="shared" si="5"/>
        <v>76</v>
      </c>
      <c r="R22" s="74">
        <f t="shared" si="6"/>
        <v>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85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85</v>
      </c>
      <c r="H25" s="66">
        <f t="shared" si="7"/>
        <v>0</v>
      </c>
      <c r="I25" s="66">
        <f t="shared" si="7"/>
        <v>0</v>
      </c>
      <c r="J25" s="67">
        <f t="shared" si="3"/>
        <v>85</v>
      </c>
      <c r="K25" s="66">
        <f t="shared" si="7"/>
        <v>66</v>
      </c>
      <c r="L25" s="66">
        <f t="shared" si="7"/>
        <v>10</v>
      </c>
      <c r="M25" s="66">
        <f t="shared" si="7"/>
        <v>0</v>
      </c>
      <c r="N25" s="67">
        <f t="shared" si="4"/>
        <v>76</v>
      </c>
      <c r="O25" s="66">
        <f t="shared" si="7"/>
        <v>0</v>
      </c>
      <c r="P25" s="66">
        <f t="shared" si="7"/>
        <v>0</v>
      </c>
      <c r="Q25" s="67">
        <f t="shared" si="5"/>
        <v>76</v>
      </c>
      <c r="R25" s="67">
        <f t="shared" si="6"/>
        <v>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0</v>
      </c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603</v>
      </c>
      <c r="B39" s="370" t="s">
        <v>604</v>
      </c>
      <c r="C39" s="369" t="s">
        <v>605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20000</v>
      </c>
      <c r="E40" s="437">
        <f>E17+E18+E19+E25+E38+E39</f>
        <v>0</v>
      </c>
      <c r="F40" s="437">
        <f aca="true" t="shared" si="13" ref="F40:R40">F17+F18+F19+F25+F38+F39</f>
        <v>188</v>
      </c>
      <c r="G40" s="437">
        <f t="shared" si="13"/>
        <v>19812</v>
      </c>
      <c r="H40" s="437">
        <f t="shared" si="13"/>
        <v>0</v>
      </c>
      <c r="I40" s="437">
        <f t="shared" si="13"/>
        <v>0</v>
      </c>
      <c r="J40" s="437">
        <f t="shared" si="13"/>
        <v>19812</v>
      </c>
      <c r="K40" s="437">
        <f t="shared" si="13"/>
        <v>7649</v>
      </c>
      <c r="L40" s="437">
        <f t="shared" si="13"/>
        <v>636</v>
      </c>
      <c r="M40" s="437">
        <f t="shared" si="13"/>
        <v>174</v>
      </c>
      <c r="N40" s="437">
        <f t="shared" si="13"/>
        <v>8111</v>
      </c>
      <c r="O40" s="437">
        <f t="shared" si="13"/>
        <v>0</v>
      </c>
      <c r="P40" s="437">
        <f t="shared" si="13"/>
        <v>0</v>
      </c>
      <c r="Q40" s="437">
        <f t="shared" si="13"/>
        <v>8111</v>
      </c>
      <c r="R40" s="437">
        <f t="shared" si="13"/>
        <v>11701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13" t="s">
        <v>782</v>
      </c>
      <c r="P44" s="614"/>
      <c r="Q44" s="614"/>
      <c r="R44" s="614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0">
      <selection activeCell="D30" sqref="D3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24" t="str">
        <f>'справка №1-БАЛАНС'!E3</f>
        <v>"Алфа Ууд България"АД</v>
      </c>
      <c r="C3" s="625"/>
      <c r="D3" s="524" t="s">
        <v>2</v>
      </c>
      <c r="E3" s="107">
        <f>'справка №1-БАЛАНС'!H3</f>
        <v>103036725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21">
        <f>'справка №1-БАЛАНС'!E5</f>
        <v>42369</v>
      </c>
      <c r="C4" s="622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564</v>
      </c>
      <c r="D28" s="108">
        <v>564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f>3+1561</f>
        <v>1564</v>
      </c>
      <c r="D29" s="108">
        <f>3+1561</f>
        <v>1564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49</v>
      </c>
      <c r="D38" s="105">
        <f>SUM(D39:D42)</f>
        <v>49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49</v>
      </c>
      <c r="D42" s="108">
        <v>49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2177</v>
      </c>
      <c r="D43" s="104">
        <f>D24+D28+D29+D31+D30+D32+D33+D38</f>
        <v>2177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2177</v>
      </c>
      <c r="D44" s="103">
        <f>D43+D21+D19+D9</f>
        <v>2177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7301</v>
      </c>
      <c r="D52" s="103">
        <f>SUM(D53:D55)</f>
        <v>0</v>
      </c>
      <c r="E52" s="119">
        <f>C52-D52</f>
        <v>7301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>
        <v>7301</v>
      </c>
      <c r="D54" s="108">
        <v>0</v>
      </c>
      <c r="E54" s="119">
        <f aca="true" t="shared" si="1" ref="E54:E95">C54-D54</f>
        <v>7301</v>
      </c>
      <c r="F54" s="108"/>
    </row>
    <row r="55" spans="1:6" ht="12">
      <c r="A55" s="396" t="s">
        <v>677</v>
      </c>
      <c r="B55" s="397" t="s">
        <v>694</v>
      </c>
      <c r="C55" s="108"/>
      <c r="D55" s="108">
        <v>0</v>
      </c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0</v>
      </c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7301</v>
      </c>
      <c r="D66" s="103">
        <f>D52+D56+D61+D62+D63+D64</f>
        <v>0</v>
      </c>
      <c r="E66" s="119">
        <f t="shared" si="1"/>
        <v>7301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230</v>
      </c>
      <c r="D68" s="108"/>
      <c r="E68" s="119">
        <f t="shared" si="1"/>
        <v>230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700</v>
      </c>
      <c r="D71" s="105">
        <f>SUM(D72:D74)</f>
        <v>700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700</v>
      </c>
      <c r="D74" s="108">
        <v>700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1401</v>
      </c>
      <c r="D75" s="103">
        <f>D76+D78</f>
        <v>1401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1401</v>
      </c>
      <c r="D76" s="108">
        <v>1401</v>
      </c>
      <c r="E76" s="119">
        <f>C76-D76</f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1316</v>
      </c>
      <c r="D80" s="103">
        <f>SUM(D81:D84)</f>
        <v>1316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>
        <v>1316</v>
      </c>
      <c r="D83" s="108">
        <v>1316</v>
      </c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2338</v>
      </c>
      <c r="D85" s="104">
        <f>SUM(D86:D90)+D94</f>
        <v>2338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1520</v>
      </c>
      <c r="D87" s="108">
        <v>1520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28</v>
      </c>
      <c r="D88" s="108">
        <v>28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65</v>
      </c>
      <c r="D89" s="108">
        <v>65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354</v>
      </c>
      <c r="D90" s="103">
        <f>SUM(D91:D93)</f>
        <v>354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80</v>
      </c>
      <c r="D92" s="108">
        <v>80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274</v>
      </c>
      <c r="D93" s="108">
        <v>274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371</v>
      </c>
      <c r="D94" s="108">
        <v>371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293</v>
      </c>
      <c r="D95" s="108">
        <v>293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6048</v>
      </c>
      <c r="D96" s="104">
        <f>D85+D80+D75+D71+D95</f>
        <v>6048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13579</v>
      </c>
      <c r="D97" s="104">
        <f>D96+D68+D66</f>
        <v>6048</v>
      </c>
      <c r="E97" s="104">
        <f>E96+E68+E66</f>
        <v>7531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0</v>
      </c>
      <c r="D104" s="108"/>
      <c r="E104" s="108">
        <v>0</v>
      </c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3">
        <v>42450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26" t="str">
        <f>'справка №1-БАЛАНС'!E3</f>
        <v>"Алфа Ууд България"АД</v>
      </c>
      <c r="C4" s="626"/>
      <c r="D4" s="626"/>
      <c r="E4" s="626"/>
      <c r="F4" s="626"/>
      <c r="G4" s="632" t="s">
        <v>2</v>
      </c>
      <c r="H4" s="632"/>
      <c r="I4" s="498">
        <f>'справка №1-БАЛАНС'!H3</f>
        <v>103036725</v>
      </c>
    </row>
    <row r="5" spans="1:9" ht="15">
      <c r="A5" s="499" t="s">
        <v>5</v>
      </c>
      <c r="B5" s="627">
        <f>'справка №1-БАЛАНС'!E5</f>
        <v>42369</v>
      </c>
      <c r="C5" s="627"/>
      <c r="D5" s="627"/>
      <c r="E5" s="627"/>
      <c r="F5" s="627"/>
      <c r="G5" s="630" t="s">
        <v>4</v>
      </c>
      <c r="H5" s="631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8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876</v>
      </c>
      <c r="B30" s="629"/>
      <c r="C30" s="629"/>
      <c r="D30" s="457" t="s">
        <v>820</v>
      </c>
      <c r="E30" s="628"/>
      <c r="F30" s="628"/>
      <c r="G30" s="628"/>
      <c r="H30" s="420" t="s">
        <v>782</v>
      </c>
      <c r="I30" s="628"/>
      <c r="J30" s="628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">
      <selection activeCell="A35" sqref="A35"/>
    </sheetView>
  </sheetViews>
  <sheetFormatPr defaultColWidth="9.00390625" defaultRowHeight="12.75"/>
  <cols>
    <col min="1" max="1" width="86.75390625" style="0" customWidth="1"/>
    <col min="2" max="2" width="8.875" style="0" customWidth="1"/>
    <col min="3" max="3" width="5.875" style="0" customWidth="1"/>
  </cols>
  <sheetData>
    <row r="1" ht="12.75">
      <c r="A1" s="573"/>
    </row>
    <row r="2" ht="12.75">
      <c r="A2" s="578"/>
    </row>
    <row r="3" ht="12.75">
      <c r="A3" s="578"/>
    </row>
    <row r="4" ht="12.75">
      <c r="A4" s="578"/>
    </row>
    <row r="6" ht="12.75">
      <c r="A6" s="574"/>
    </row>
    <row r="7" ht="12.75">
      <c r="A7" s="573"/>
    </row>
    <row r="8" ht="12.75">
      <c r="A8" s="574"/>
    </row>
    <row r="9" ht="12.75">
      <c r="A9" s="574"/>
    </row>
    <row r="10" ht="12.75">
      <c r="A10" s="575" t="s">
        <v>867</v>
      </c>
    </row>
    <row r="11" ht="12.75">
      <c r="A11" s="574" t="s">
        <v>868</v>
      </c>
    </row>
    <row r="12" ht="12.75">
      <c r="A12" s="574"/>
    </row>
    <row r="13" ht="13.5" thickBot="1">
      <c r="A13" s="574"/>
    </row>
    <row r="14" ht="26.25" thickBot="1">
      <c r="A14" s="576" t="s">
        <v>869</v>
      </c>
    </row>
    <row r="19" ht="12.75">
      <c r="A19" s="578"/>
    </row>
    <row r="20" ht="12.75">
      <c r="A20" s="578" t="s">
        <v>870</v>
      </c>
    </row>
    <row r="21" ht="12.75">
      <c r="A21" s="578"/>
    </row>
    <row r="22" ht="12.75">
      <c r="A22" s="578" t="s">
        <v>871</v>
      </c>
    </row>
    <row r="23" ht="12.75">
      <c r="A23" s="578" t="s">
        <v>872</v>
      </c>
    </row>
    <row r="24" ht="12.75">
      <c r="A24" s="578" t="s">
        <v>873</v>
      </c>
    </row>
    <row r="25" ht="12.75">
      <c r="A25" s="577"/>
    </row>
    <row r="26" ht="38.25">
      <c r="A26" s="578" t="s">
        <v>874</v>
      </c>
    </row>
    <row r="27" ht="12.75">
      <c r="A27" s="578"/>
    </row>
    <row r="28" ht="12.75">
      <c r="A28" s="578"/>
    </row>
    <row r="29" ht="12.75">
      <c r="A29" s="578"/>
    </row>
    <row r="30" ht="12.75">
      <c r="A30" s="578"/>
    </row>
    <row r="31" ht="12.75">
      <c r="A31" s="578"/>
    </row>
    <row r="32" ht="12.75">
      <c r="A32" s="578"/>
    </row>
    <row r="33" ht="12.75">
      <c r="A33" s="578"/>
    </row>
    <row r="34" ht="12.75">
      <c r="A34" s="578" t="s">
        <v>877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5">
      <selection activeCell="A152" sqref="A152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3"/>
      <c r="C5" s="633"/>
      <c r="D5" s="633"/>
      <c r="E5" s="568" t="s">
        <v>2</v>
      </c>
      <c r="F5" s="450">
        <f>'справка №1-БАЛАНС'!H3</f>
        <v>103036725</v>
      </c>
    </row>
    <row r="6" spans="1:13" ht="15" customHeight="1">
      <c r="A6" s="27" t="s">
        <v>823</v>
      </c>
      <c r="B6" s="634">
        <f>'справка №1-БАЛАНС'!E5</f>
        <v>42369</v>
      </c>
      <c r="C6" s="634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832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834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836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838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 ht="12.75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832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834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836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838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878</v>
      </c>
      <c r="B151" s="452"/>
      <c r="C151" s="635" t="s">
        <v>850</v>
      </c>
      <c r="D151" s="635"/>
      <c r="E151" s="635"/>
      <c r="F151" s="635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5" t="s">
        <v>858</v>
      </c>
      <c r="D153" s="635"/>
      <c r="E153" s="635"/>
      <c r="F153" s="635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svilen valchev</cp:lastModifiedBy>
  <cp:lastPrinted>2016-08-04T10:27:35Z</cp:lastPrinted>
  <dcterms:created xsi:type="dcterms:W3CDTF">2000-06-29T12:02:40Z</dcterms:created>
  <dcterms:modified xsi:type="dcterms:W3CDTF">2016-09-05T10:32:09Z</dcterms:modified>
  <cp:category/>
  <cp:version/>
  <cp:contentType/>
  <cp:contentStatus/>
</cp:coreProperties>
</file>