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431" windowWidth="12120" windowHeight="9120" activeTab="0"/>
  </bookViews>
  <sheets>
    <sheet name="Преоценка" sheetId="1" r:id="rId1"/>
  </sheets>
  <definedNames>
    <definedName name="actives">'Преоценка'!$K$76</definedName>
    <definedName name="_xlnm.Print_Area" localSheetId="0">'Преоценка'!$A$1:$L$73</definedName>
  </definedNames>
  <calcPr fullCalcOnLoad="1"/>
</workbook>
</file>

<file path=xl/sharedStrings.xml><?xml version="1.0" encoding="utf-8"?>
<sst xmlns="http://schemas.openxmlformats.org/spreadsheetml/2006/main" count="81" uniqueCount="65">
  <si>
    <t>Чиста цена</t>
  </si>
  <si>
    <t>Натрупана лихва</t>
  </si>
  <si>
    <t>Актив</t>
  </si>
  <si>
    <t>Общо активи:</t>
  </si>
  <si>
    <t>Стойност на актив</t>
  </si>
  <si>
    <t xml:space="preserve">    Ипотечни облигации</t>
  </si>
  <si>
    <t>Нетна стойност на активите:</t>
  </si>
  <si>
    <t>Нетна стойност на активите</t>
  </si>
  <si>
    <t>Нетна стойност на активите на една акция</t>
  </si>
  <si>
    <t>Емисионна стойност</t>
  </si>
  <si>
    <t>Цена на обратно изкупуване</t>
  </si>
  <si>
    <t>Общ брой акции в обращение</t>
  </si>
  <si>
    <t>Номинал</t>
  </si>
  <si>
    <t xml:space="preserve">    Корпоративни облигации</t>
  </si>
  <si>
    <t>Номинал / Брой</t>
  </si>
  <si>
    <t>Евролизинг ЕАД</t>
  </si>
  <si>
    <t>Валута</t>
  </si>
  <si>
    <t>Курс</t>
  </si>
  <si>
    <t>BGN</t>
  </si>
  <si>
    <t>Емитент</t>
  </si>
  <si>
    <t>ISIN код</t>
  </si>
  <si>
    <t>Цена от дата</t>
  </si>
  <si>
    <t>% от актива</t>
  </si>
  <si>
    <t>2. Задължения към банка депозитар</t>
  </si>
  <si>
    <t>1. Задължения към управляващото дружество по договор за управление</t>
  </si>
  <si>
    <t>4. Дългови ценни книжа</t>
  </si>
  <si>
    <t xml:space="preserve">4. Други задължения </t>
  </si>
  <si>
    <t>Текущи пасиви</t>
  </si>
  <si>
    <t>Общо текущи пасиви:</t>
  </si>
  <si>
    <t>EUR</t>
  </si>
  <si>
    <t>3. Задължения към УД</t>
  </si>
  <si>
    <t xml:space="preserve">    Общински облигации</t>
  </si>
  <si>
    <t>Мръсна цена</t>
  </si>
  <si>
    <t>Лизингова Компания</t>
  </si>
  <si>
    <t>BG2100032056</t>
  </si>
  <si>
    <t>BG2100014054</t>
  </si>
  <si>
    <t xml:space="preserve"> </t>
  </si>
  <si>
    <t>ТИ БИ АЙ КРЕДИТ АД 4</t>
  </si>
  <si>
    <t>РОЯЛ ПАТЕЙТОС</t>
  </si>
  <si>
    <t>BG2100026066</t>
  </si>
  <si>
    <t>BG2100040059</t>
  </si>
  <si>
    <t>ИНВЕСТБАНК-3</t>
  </si>
  <si>
    <t xml:space="preserve">  </t>
  </si>
  <si>
    <t>Еврокредит ЕАД</t>
  </si>
  <si>
    <t>BG2100047062</t>
  </si>
  <si>
    <t>BG2100019079</t>
  </si>
  <si>
    <t>Интеркапитал Пропърти Дивелопмънт</t>
  </si>
  <si>
    <t>София Комерс Кредит Груп АД</t>
  </si>
  <si>
    <t>BG2100024079</t>
  </si>
  <si>
    <t>BG2100025076</t>
  </si>
  <si>
    <t>3. Депозити</t>
  </si>
  <si>
    <t>2. Парични средства в разплащателни сметки</t>
  </si>
  <si>
    <t>1. Парични средства в каса</t>
  </si>
  <si>
    <t xml:space="preserve">5. Структурирани инструменти </t>
  </si>
  <si>
    <t>7. Вземания</t>
  </si>
  <si>
    <t>8. Вземания по форуърдни сделки</t>
  </si>
  <si>
    <t>9. Разходи за бъдещи периоди</t>
  </si>
  <si>
    <t>5. Задължения по форуърдни сделки</t>
  </si>
  <si>
    <t>6. Новопридобити ЦК</t>
  </si>
  <si>
    <t>XS0354472531</t>
  </si>
  <si>
    <t>ДЦК</t>
  </si>
  <si>
    <t>EFG HELLAS PLC</t>
  </si>
  <si>
    <t>(2)09/05/08</t>
  </si>
  <si>
    <t>(1)09/05/08</t>
  </si>
  <si>
    <t>(3)09/05/08</t>
  </si>
</sst>
</file>

<file path=xl/styles.xml><?xml version="1.0" encoding="utf-8"?>
<styleSheet xmlns="http://schemas.openxmlformats.org/spreadsheetml/2006/main">
  <numFmts count="64">
    <numFmt numFmtId="5" formatCode="#,##0\ &quot;lv&quot;;\-#,##0\ &quot;lv&quot;"/>
    <numFmt numFmtId="6" formatCode="#,##0\ &quot;lv&quot;;[Red]\-#,##0\ &quot;lv&quot;"/>
    <numFmt numFmtId="7" formatCode="#,##0.00\ &quot;lv&quot;;\-#,##0.00\ &quot;lv&quot;"/>
    <numFmt numFmtId="8" formatCode="#,##0.00\ &quot;lv&quot;;[Red]\-#,##0.00\ &quot;lv&quot;"/>
    <numFmt numFmtId="42" formatCode="_-* #,##0\ &quot;lv&quot;_-;\-* #,##0\ &quot;lv&quot;_-;_-* &quot;-&quot;\ &quot;lv&quot;_-;_-@_-"/>
    <numFmt numFmtId="41" formatCode="_-* #,##0\ _l_v_-;\-* #,##0\ _l_v_-;_-* &quot;-&quot;\ _l_v_-;_-@_-"/>
    <numFmt numFmtId="44" formatCode="_-* #,##0.00\ &quot;lv&quot;_-;\-* #,##0.00\ &quot;lv&quot;_-;_-* &quot;-&quot;??\ &quot;lv&quot;_-;_-@_-"/>
    <numFmt numFmtId="43" formatCode="_-* #,##0.00\ _l_v_-;\-* #,##0.00\ _l_v_-;_-* &quot;-&quot;??\ _l_v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#,##0.0"/>
    <numFmt numFmtId="191" formatCode="0.000000"/>
    <numFmt numFmtId="192" formatCode="0.00000000"/>
    <numFmt numFmtId="193" formatCode="0.0000000"/>
    <numFmt numFmtId="194" formatCode="#,##0.00_ ;[Red]\-#,##0.00\ "/>
    <numFmt numFmtId="195" formatCode="#,##0.000_ ;[Red]\-#,##0.000\ "/>
    <numFmt numFmtId="196" formatCode="#,##0.0000_ ;[Red]\-#,##0.0000\ "/>
    <numFmt numFmtId="197" formatCode="#,##0.00000_ ;[Red]\-#,##0.00000\ 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0.0"/>
    <numFmt numFmtId="207" formatCode="0.000000000"/>
    <numFmt numFmtId="208" formatCode="_-* #,##0.00\ [$€-1]_-;\-* #,##0.00\ [$€-1]_-;_-* &quot;-&quot;??\ [$€-1]_-"/>
    <numFmt numFmtId="209" formatCode="0.0000000000"/>
    <numFmt numFmtId="210" formatCode="0.00000000000"/>
    <numFmt numFmtId="211" formatCode="0.000000000000"/>
    <numFmt numFmtId="212" formatCode="0.0000000000000"/>
    <numFmt numFmtId="213" formatCode="0.00000000000000"/>
    <numFmt numFmtId="214" formatCode="0.000000000000000"/>
    <numFmt numFmtId="215" formatCode="0.0000000000000000"/>
    <numFmt numFmtId="216" formatCode="0.00000000000000000"/>
    <numFmt numFmtId="217" formatCode="0.000000000000000000"/>
    <numFmt numFmtId="218" formatCode="0.0000000000000000000"/>
    <numFmt numFmtId="219" formatCode="mmm\-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3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/>
    </xf>
    <xf numFmtId="187" fontId="4" fillId="0" borderId="6" xfId="0" applyNumberFormat="1" applyFont="1" applyFill="1" applyBorder="1" applyAlignment="1">
      <alignment/>
    </xf>
    <xf numFmtId="187" fontId="4" fillId="0" borderId="6" xfId="22" applyNumberFormat="1" applyFont="1" applyFill="1" applyBorder="1" applyAlignment="1">
      <alignment/>
    </xf>
    <xf numFmtId="187" fontId="4" fillId="0" borderId="4" xfId="22" applyNumberFormat="1" applyFont="1" applyFill="1" applyBorder="1" applyAlignment="1">
      <alignment/>
    </xf>
    <xf numFmtId="181" fontId="4" fillId="0" borderId="6" xfId="22" applyNumberFormat="1" applyFont="1" applyFill="1" applyBorder="1" applyAlignment="1">
      <alignment/>
    </xf>
    <xf numFmtId="181" fontId="4" fillId="0" borderId="6" xfId="0" applyNumberFormat="1" applyFont="1" applyFill="1" applyBorder="1" applyAlignment="1">
      <alignment/>
    </xf>
    <xf numFmtId="2" fontId="4" fillId="0" borderId="6" xfId="22" applyNumberFormat="1" applyFont="1" applyFill="1" applyBorder="1" applyAlignment="1">
      <alignment/>
    </xf>
    <xf numFmtId="2" fontId="4" fillId="0" borderId="4" xfId="22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3" xfId="0" applyFont="1" applyBorder="1" applyAlignment="1">
      <alignment/>
    </xf>
    <xf numFmtId="4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/>
    </xf>
    <xf numFmtId="180" fontId="3" fillId="0" borderId="4" xfId="0" applyNumberFormat="1" applyFont="1" applyFill="1" applyBorder="1" applyAlignment="1">
      <alignment horizontal="center" vertical="center"/>
    </xf>
    <xf numFmtId="180" fontId="4" fillId="0" borderId="6" xfId="0" applyNumberFormat="1" applyFont="1" applyFill="1" applyBorder="1" applyAlignment="1">
      <alignment/>
    </xf>
    <xf numFmtId="180" fontId="4" fillId="0" borderId="6" xfId="22" applyNumberFormat="1" applyFont="1" applyFill="1" applyBorder="1" applyAlignment="1">
      <alignment/>
    </xf>
    <xf numFmtId="180" fontId="4" fillId="0" borderId="4" xfId="22" applyNumberFormat="1" applyFont="1" applyFill="1" applyBorder="1" applyAlignment="1">
      <alignment/>
    </xf>
    <xf numFmtId="180" fontId="4" fillId="0" borderId="4" xfId="0" applyNumberFormat="1" applyFont="1" applyFill="1" applyBorder="1" applyAlignment="1">
      <alignment/>
    </xf>
    <xf numFmtId="180" fontId="4" fillId="0" borderId="8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1" fontId="3" fillId="0" borderId="11" xfId="0" applyNumberFormat="1" applyFont="1" applyFill="1" applyBorder="1" applyAlignment="1">
      <alignment/>
    </xf>
    <xf numFmtId="181" fontId="3" fillId="0" borderId="9" xfId="0" applyNumberFormat="1" applyFont="1" applyFill="1" applyBorder="1" applyAlignment="1">
      <alignment horizontal="center" vertical="center"/>
    </xf>
    <xf numFmtId="181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181" fontId="4" fillId="0" borderId="9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3" fontId="4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/>
    </xf>
    <xf numFmtId="191" fontId="4" fillId="0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14" fontId="4" fillId="2" borderId="4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181" fontId="4" fillId="2" borderId="4" xfId="0" applyNumberFormat="1" applyFont="1" applyFill="1" applyBorder="1" applyAlignment="1">
      <alignment/>
    </xf>
    <xf numFmtId="181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80" fontId="4" fillId="2" borderId="6" xfId="22" applyNumberFormat="1" applyFont="1" applyFill="1" applyBorder="1" applyAlignment="1">
      <alignment/>
    </xf>
    <xf numFmtId="187" fontId="4" fillId="2" borderId="6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73"/>
  <sheetViews>
    <sheetView tabSelected="1" workbookViewId="0" topLeftCell="A1">
      <selection activeCell="A74" sqref="A74"/>
    </sheetView>
  </sheetViews>
  <sheetFormatPr defaultColWidth="9.140625" defaultRowHeight="12.75"/>
  <cols>
    <col min="1" max="1" width="31.7109375" style="1" customWidth="1"/>
    <col min="2" max="2" width="21.00390625" style="1" customWidth="1"/>
    <col min="3" max="3" width="14.00390625" style="1" customWidth="1"/>
    <col min="4" max="4" width="13.57421875" style="1" bestFit="1" customWidth="1"/>
    <col min="5" max="5" width="10.7109375" style="1" customWidth="1"/>
    <col min="6" max="6" width="13.7109375" style="1" customWidth="1"/>
    <col min="7" max="7" width="12.7109375" style="1" bestFit="1" customWidth="1"/>
    <col min="8" max="8" width="11.140625" style="1" customWidth="1"/>
    <col min="9" max="9" width="7.57421875" style="1" bestFit="1" customWidth="1"/>
    <col min="10" max="10" width="8.421875" style="44" bestFit="1" customWidth="1"/>
    <col min="11" max="11" width="14.7109375" style="55" customWidth="1"/>
    <col min="12" max="12" width="12.57421875" style="49" bestFit="1" customWidth="1"/>
    <col min="13" max="14" width="9.140625" style="1" customWidth="1"/>
    <col min="15" max="15" width="9.57421875" style="1" bestFit="1" customWidth="1"/>
    <col min="16" max="16384" width="9.140625" style="1" customWidth="1"/>
  </cols>
  <sheetData>
    <row r="1" spans="1:12" ht="21" customHeight="1" thickTop="1">
      <c r="A1" s="76" t="str">
        <f>CONCATENATE("Справка за изчислената нетна стойност на активите на ИД 'Елана Еврофонд' АД, емисионна стойност и цена на обратно изкупуване за 09.05.2008 г. в лева")</f>
        <v>Справка за изчислената нетна стойност на активите на ИД 'Елана Еврофонд' АД, емисионна стойност и цена на обратно изкупуване за 09.05.2008 г. в лева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2" customHeight="1">
      <c r="A2" s="2"/>
      <c r="B2" s="3"/>
      <c r="C2" s="3"/>
      <c r="D2" s="3"/>
      <c r="E2" s="3"/>
      <c r="F2" s="3"/>
      <c r="G2" s="3"/>
      <c r="H2" s="3"/>
      <c r="I2" s="3"/>
      <c r="J2" s="37"/>
      <c r="K2" s="50"/>
      <c r="L2" s="45"/>
    </row>
    <row r="3" spans="1:12" ht="21">
      <c r="A3" s="4" t="s">
        <v>2</v>
      </c>
      <c r="B3" s="5" t="s">
        <v>19</v>
      </c>
      <c r="C3" s="5" t="s">
        <v>20</v>
      </c>
      <c r="D3" s="6" t="s">
        <v>21</v>
      </c>
      <c r="E3" s="7" t="s">
        <v>14</v>
      </c>
      <c r="F3" s="7" t="s">
        <v>0</v>
      </c>
      <c r="G3" s="7" t="s">
        <v>1</v>
      </c>
      <c r="H3" s="8" t="s">
        <v>32</v>
      </c>
      <c r="I3" s="8" t="s">
        <v>16</v>
      </c>
      <c r="J3" s="38" t="s">
        <v>17</v>
      </c>
      <c r="K3" s="51" t="s">
        <v>4</v>
      </c>
      <c r="L3" s="46" t="s">
        <v>22</v>
      </c>
    </row>
    <row r="4" spans="1:12" ht="27.75" customHeight="1">
      <c r="A4" s="12" t="s">
        <v>52</v>
      </c>
      <c r="B4" s="10"/>
      <c r="C4" s="10"/>
      <c r="D4" s="10"/>
      <c r="E4" s="10"/>
      <c r="F4" s="10"/>
      <c r="G4" s="11"/>
      <c r="H4" s="11"/>
      <c r="I4" s="11"/>
      <c r="J4" s="39"/>
      <c r="K4" s="53">
        <v>470.85</v>
      </c>
      <c r="L4" s="47">
        <f>100*K4/$K$47</f>
        <v>0.009398116134419553</v>
      </c>
    </row>
    <row r="5" spans="1:12" ht="21.75" customHeight="1">
      <c r="A5" s="12" t="s">
        <v>51</v>
      </c>
      <c r="B5" s="10"/>
      <c r="C5" s="10"/>
      <c r="D5" s="10"/>
      <c r="E5" s="10"/>
      <c r="F5" s="10"/>
      <c r="G5" s="11"/>
      <c r="H5" s="11"/>
      <c r="I5" s="11"/>
      <c r="J5" s="39"/>
      <c r="K5" s="53">
        <v>1728960.3313513002</v>
      </c>
      <c r="L5" s="47">
        <f>100*K5/$K$47</f>
        <v>34.50986510745254</v>
      </c>
    </row>
    <row r="6" spans="1:12" ht="17.25" customHeight="1">
      <c r="A6" s="12" t="s">
        <v>50</v>
      </c>
      <c r="B6" s="10"/>
      <c r="C6" s="10"/>
      <c r="D6" s="10"/>
      <c r="E6" s="10"/>
      <c r="F6" s="10"/>
      <c r="G6" s="11"/>
      <c r="H6" s="11"/>
      <c r="I6" s="11"/>
      <c r="J6" s="39"/>
      <c r="K6" s="53">
        <v>1228964.49</v>
      </c>
      <c r="L6" s="47">
        <f>100*K6/$K$47</f>
        <v>24.53000106636444</v>
      </c>
    </row>
    <row r="7" spans="1:12" ht="17.25" customHeight="1">
      <c r="A7" s="9" t="s">
        <v>25</v>
      </c>
      <c r="B7" s="10"/>
      <c r="C7" s="10"/>
      <c r="D7" s="10"/>
      <c r="E7" s="10"/>
      <c r="F7" s="10"/>
      <c r="G7" s="11"/>
      <c r="H7" s="11"/>
      <c r="I7" s="11"/>
      <c r="J7" s="39"/>
      <c r="K7" s="52"/>
      <c r="L7" s="47"/>
    </row>
    <row r="8" spans="1:12" ht="11.25" customHeight="1">
      <c r="A8" s="9" t="s">
        <v>60</v>
      </c>
      <c r="B8" s="10"/>
      <c r="C8" s="10"/>
      <c r="D8" s="34"/>
      <c r="E8" s="14"/>
      <c r="F8" s="15"/>
      <c r="G8" s="15"/>
      <c r="H8" s="20"/>
      <c r="I8" s="16"/>
      <c r="J8" s="40"/>
      <c r="K8" s="21"/>
      <c r="L8" s="47"/>
    </row>
    <row r="9" spans="1:16" ht="11.25" customHeight="1">
      <c r="A9" s="9"/>
      <c r="B9" s="10"/>
      <c r="C9" s="10"/>
      <c r="D9" s="34"/>
      <c r="E9" s="14"/>
      <c r="F9" s="67"/>
      <c r="G9" s="15"/>
      <c r="H9" s="20"/>
      <c r="I9" s="16"/>
      <c r="J9" s="40"/>
      <c r="K9" s="21"/>
      <c r="L9" s="47"/>
      <c r="O9" s="58"/>
      <c r="P9" s="59"/>
    </row>
    <row r="10" spans="1:16" ht="11.25" customHeight="1">
      <c r="A10" s="9"/>
      <c r="B10" s="10"/>
      <c r="C10" s="10"/>
      <c r="D10" s="34"/>
      <c r="E10" s="14"/>
      <c r="F10" s="67"/>
      <c r="G10" s="15"/>
      <c r="H10" s="20"/>
      <c r="I10" s="11"/>
      <c r="J10" s="40"/>
      <c r="K10" s="21"/>
      <c r="L10" s="47"/>
      <c r="O10" s="58"/>
      <c r="P10" s="59"/>
    </row>
    <row r="11" spans="1:16" ht="11.25" customHeight="1">
      <c r="A11" s="9"/>
      <c r="B11" s="10"/>
      <c r="C11" s="10"/>
      <c r="E11" s="10"/>
      <c r="F11" s="15"/>
      <c r="G11" s="11"/>
      <c r="H11" s="19"/>
      <c r="I11" s="11"/>
      <c r="J11" s="39"/>
      <c r="K11" s="52"/>
      <c r="L11" s="47"/>
      <c r="O11" s="60"/>
      <c r="P11" s="59"/>
    </row>
    <row r="12" spans="1:16" ht="11.25" customHeight="1">
      <c r="A12" s="9" t="s">
        <v>5</v>
      </c>
      <c r="B12" s="10"/>
      <c r="C12" s="10"/>
      <c r="D12" s="34"/>
      <c r="E12" s="14"/>
      <c r="F12" s="15"/>
      <c r="G12" s="15"/>
      <c r="H12" s="20"/>
      <c r="I12" s="16"/>
      <c r="J12" s="40"/>
      <c r="K12" s="21"/>
      <c r="L12" s="47"/>
      <c r="O12" s="60"/>
      <c r="P12" s="59"/>
    </row>
    <row r="13" spans="1:16" ht="10.5">
      <c r="A13" s="9"/>
      <c r="B13" s="10"/>
      <c r="C13" s="10"/>
      <c r="D13" s="34"/>
      <c r="E13" s="14"/>
      <c r="F13" s="15"/>
      <c r="G13" s="15"/>
      <c r="H13" s="20"/>
      <c r="I13" s="16"/>
      <c r="J13" s="40"/>
      <c r="K13" s="21"/>
      <c r="L13" s="47"/>
      <c r="O13" s="60"/>
      <c r="P13" s="59"/>
    </row>
    <row r="14" spans="1:16" ht="10.5">
      <c r="A14" s="9"/>
      <c r="B14" s="10" t="s">
        <v>41</v>
      </c>
      <c r="C14" s="10" t="s">
        <v>40</v>
      </c>
      <c r="D14" s="34" t="s">
        <v>62</v>
      </c>
      <c r="E14" s="14">
        <v>137</v>
      </c>
      <c r="F14" s="15">
        <v>1000</v>
      </c>
      <c r="G14" s="15">
        <v>32.55540983623321</v>
      </c>
      <c r="H14" s="20">
        <f>F14+G14</f>
        <v>1032.5554098362331</v>
      </c>
      <c r="I14" s="16" t="s">
        <v>29</v>
      </c>
      <c r="J14" s="40">
        <v>1.95583</v>
      </c>
      <c r="K14" s="21">
        <f>J14*((F14+G14)*E14)</f>
        <v>276671.89006914</v>
      </c>
      <c r="L14" s="47">
        <f>100*K14/$K$47</f>
        <v>5.5223416247194175</v>
      </c>
      <c r="O14" s="60"/>
      <c r="P14" s="59"/>
    </row>
    <row r="15" spans="1:16" ht="10.5">
      <c r="A15" s="9"/>
      <c r="B15" s="10"/>
      <c r="C15" s="10"/>
      <c r="D15" s="34"/>
      <c r="E15" s="14"/>
      <c r="F15" s="15"/>
      <c r="G15" s="15"/>
      <c r="H15" s="20"/>
      <c r="I15" s="16"/>
      <c r="J15" s="40"/>
      <c r="K15" s="21"/>
      <c r="L15" s="47"/>
      <c r="O15" s="60"/>
      <c r="P15" s="59"/>
    </row>
    <row r="16" spans="1:16" ht="10.5">
      <c r="A16" s="9"/>
      <c r="B16" s="10"/>
      <c r="C16" s="10"/>
      <c r="D16" s="34"/>
      <c r="E16" s="14"/>
      <c r="F16" s="15"/>
      <c r="G16" s="15"/>
      <c r="H16" s="20"/>
      <c r="I16" s="16"/>
      <c r="J16" s="40"/>
      <c r="K16" s="21"/>
      <c r="L16" s="47"/>
      <c r="O16" s="60"/>
      <c r="P16" s="59"/>
    </row>
    <row r="17" spans="1:16" ht="10.5">
      <c r="A17" s="9"/>
      <c r="B17" s="10"/>
      <c r="C17" s="10"/>
      <c r="D17" s="10"/>
      <c r="E17" s="14"/>
      <c r="F17" s="15"/>
      <c r="G17" s="20"/>
      <c r="H17" s="20"/>
      <c r="I17" s="11"/>
      <c r="J17" s="39"/>
      <c r="K17" s="52"/>
      <c r="L17" s="47"/>
      <c r="O17" s="60"/>
      <c r="P17" s="59"/>
    </row>
    <row r="18" spans="1:16" ht="10.5">
      <c r="A18" s="9" t="s">
        <v>13</v>
      </c>
      <c r="B18" s="10"/>
      <c r="C18" s="10"/>
      <c r="D18" s="13"/>
      <c r="E18" s="14"/>
      <c r="F18" s="15"/>
      <c r="G18" s="15"/>
      <c r="H18" s="20"/>
      <c r="I18" s="11"/>
      <c r="J18" s="40"/>
      <c r="K18" s="21"/>
      <c r="L18" s="47"/>
      <c r="O18" s="60"/>
      <c r="P18" s="59"/>
    </row>
    <row r="19" ht="10.5">
      <c r="E19" s="10"/>
    </row>
    <row r="20" spans="1:16" ht="10.5">
      <c r="A20" s="9"/>
      <c r="B20" s="10" t="s">
        <v>37</v>
      </c>
      <c r="C20" s="10" t="s">
        <v>35</v>
      </c>
      <c r="D20" s="34" t="s">
        <v>63</v>
      </c>
      <c r="E20" s="14">
        <v>50</v>
      </c>
      <c r="F20" s="15">
        <v>1000.8</v>
      </c>
      <c r="G20" s="15">
        <v>25.40983607</v>
      </c>
      <c r="H20" s="20">
        <f aca="true" t="shared" si="0" ref="H20:H27">F20+G20</f>
        <v>1026.20983607</v>
      </c>
      <c r="I20" s="11" t="s">
        <v>18</v>
      </c>
      <c r="J20" s="40">
        <v>1</v>
      </c>
      <c r="K20" s="21">
        <f aca="true" t="shared" si="1" ref="K20:K26">J20*((F20+G20)*E20)</f>
        <v>51310.491803499994</v>
      </c>
      <c r="L20" s="47">
        <f aca="true" t="shared" si="2" ref="L20:L27">100*K20/$K$47</f>
        <v>1.0241519823372103</v>
      </c>
      <c r="O20" s="60"/>
      <c r="P20" s="59"/>
    </row>
    <row r="21" spans="1:16" ht="10.5">
      <c r="A21" s="9"/>
      <c r="B21" s="10" t="s">
        <v>33</v>
      </c>
      <c r="C21" s="10" t="s">
        <v>34</v>
      </c>
      <c r="D21" s="34" t="s">
        <v>62</v>
      </c>
      <c r="E21" s="14">
        <v>171</v>
      </c>
      <c r="F21" s="15">
        <v>1003.6</v>
      </c>
      <c r="G21" s="15">
        <v>38.53708791203734</v>
      </c>
      <c r="H21" s="20">
        <f t="shared" si="0"/>
        <v>1042.1370879120373</v>
      </c>
      <c r="I21" s="16" t="s">
        <v>29</v>
      </c>
      <c r="J21" s="40">
        <v>1.95583</v>
      </c>
      <c r="K21" s="21">
        <f t="shared" si="1"/>
        <v>348539.549691321</v>
      </c>
      <c r="L21" s="47">
        <f t="shared" si="2"/>
        <v>6.956812499601421</v>
      </c>
      <c r="O21" s="60"/>
      <c r="P21" s="59"/>
    </row>
    <row r="22" spans="1:16" ht="10.5">
      <c r="A22" s="9"/>
      <c r="B22" s="10" t="s">
        <v>38</v>
      </c>
      <c r="C22" s="10" t="s">
        <v>39</v>
      </c>
      <c r="D22" s="34" t="s">
        <v>64</v>
      </c>
      <c r="E22" s="14">
        <v>200</v>
      </c>
      <c r="F22" s="15">
        <v>1000</v>
      </c>
      <c r="G22" s="15">
        <v>26.8032786888431</v>
      </c>
      <c r="H22" s="20">
        <f t="shared" si="0"/>
        <v>1026.8032786888432</v>
      </c>
      <c r="I22" s="16" t="s">
        <v>29</v>
      </c>
      <c r="J22" s="40">
        <v>1.95583</v>
      </c>
      <c r="K22" s="21">
        <f t="shared" si="1"/>
        <v>401650.5313116</v>
      </c>
      <c r="L22" s="47">
        <f t="shared" si="2"/>
        <v>8.016902067999858</v>
      </c>
      <c r="O22" s="60"/>
      <c r="P22" s="59"/>
    </row>
    <row r="23" spans="1:16" ht="10.5">
      <c r="A23" s="9"/>
      <c r="B23" s="10" t="s">
        <v>43</v>
      </c>
      <c r="C23" s="10" t="s">
        <v>44</v>
      </c>
      <c r="D23" s="34" t="s">
        <v>64</v>
      </c>
      <c r="E23" s="14">
        <v>100</v>
      </c>
      <c r="F23" s="15">
        <v>1000</v>
      </c>
      <c r="G23" s="15">
        <v>35.10327869</v>
      </c>
      <c r="H23" s="20">
        <f t="shared" si="0"/>
        <v>1035.10327869</v>
      </c>
      <c r="I23" s="11" t="s">
        <v>18</v>
      </c>
      <c r="J23" s="40">
        <v>1</v>
      </c>
      <c r="K23" s="21">
        <f t="shared" si="1"/>
        <v>103510.327869</v>
      </c>
      <c r="L23" s="47">
        <f t="shared" si="2"/>
        <v>2.0660551819575383</v>
      </c>
      <c r="O23" s="60"/>
      <c r="P23" s="59"/>
    </row>
    <row r="24" spans="1:16" ht="10.5">
      <c r="A24" s="9"/>
      <c r="B24" s="10" t="s">
        <v>46</v>
      </c>
      <c r="C24" s="10" t="s">
        <v>45</v>
      </c>
      <c r="D24" s="34" t="s">
        <v>62</v>
      </c>
      <c r="E24" s="14">
        <v>103</v>
      </c>
      <c r="F24" s="15">
        <v>1020.14</v>
      </c>
      <c r="G24" s="15">
        <v>20.901639343910254</v>
      </c>
      <c r="H24" s="20">
        <f t="shared" si="0"/>
        <v>1041.0416393439104</v>
      </c>
      <c r="I24" s="16" t="s">
        <v>29</v>
      </c>
      <c r="J24" s="40">
        <v>1.95583</v>
      </c>
      <c r="K24" s="21">
        <f t="shared" si="1"/>
        <v>209718.34835623403</v>
      </c>
      <c r="L24" s="47">
        <f t="shared" si="2"/>
        <v>4.18595602287468</v>
      </c>
      <c r="O24" s="60"/>
      <c r="P24" s="59"/>
    </row>
    <row r="25" spans="1:16" ht="10.5">
      <c r="A25" s="9"/>
      <c r="B25" s="10" t="s">
        <v>47</v>
      </c>
      <c r="C25" s="10" t="s">
        <v>48</v>
      </c>
      <c r="D25" s="34" t="s">
        <v>64</v>
      </c>
      <c r="E25" s="14">
        <v>80</v>
      </c>
      <c r="F25" s="15">
        <v>1000</v>
      </c>
      <c r="G25" s="15">
        <v>14.685792350050875</v>
      </c>
      <c r="H25" s="20">
        <f t="shared" si="0"/>
        <v>1014.6857923500509</v>
      </c>
      <c r="I25" s="16" t="s">
        <v>29</v>
      </c>
      <c r="J25" s="40">
        <v>1.95583</v>
      </c>
      <c r="K25" s="21">
        <f t="shared" si="1"/>
        <v>158764.23306016</v>
      </c>
      <c r="L25" s="47">
        <f t="shared" si="2"/>
        <v>3.168917277883479</v>
      </c>
      <c r="O25" s="60"/>
      <c r="P25" s="59"/>
    </row>
    <row r="26" spans="1:16" ht="10.5">
      <c r="A26" s="9"/>
      <c r="B26" s="10" t="s">
        <v>15</v>
      </c>
      <c r="C26" s="10" t="s">
        <v>49</v>
      </c>
      <c r="D26" s="34" t="s">
        <v>62</v>
      </c>
      <c r="E26" s="14">
        <v>100</v>
      </c>
      <c r="F26" s="15">
        <v>1000</v>
      </c>
      <c r="G26" s="15">
        <v>11.311475409928265</v>
      </c>
      <c r="H26" s="20">
        <f t="shared" si="0"/>
        <v>1011.3114754099282</v>
      </c>
      <c r="I26" s="16" t="s">
        <v>29</v>
      </c>
      <c r="J26" s="40">
        <v>1.95583</v>
      </c>
      <c r="K26" s="21">
        <f t="shared" si="1"/>
        <v>197795.3322951</v>
      </c>
      <c r="L26" s="47">
        <f t="shared" si="2"/>
        <v>3.94797388500681</v>
      </c>
      <c r="O26" s="60"/>
      <c r="P26" s="59"/>
    </row>
    <row r="27" spans="1:16" ht="10.5">
      <c r="A27" s="9"/>
      <c r="B27" s="66" t="s">
        <v>61</v>
      </c>
      <c r="C27" s="66" t="s">
        <v>59</v>
      </c>
      <c r="D27" s="34" t="s">
        <v>63</v>
      </c>
      <c r="E27" s="14">
        <v>300000</v>
      </c>
      <c r="F27" s="15">
        <v>1</v>
      </c>
      <c r="G27" s="15">
        <v>0.00803279</v>
      </c>
      <c r="H27" s="20">
        <f t="shared" si="0"/>
        <v>1.00803279</v>
      </c>
      <c r="I27" s="11" t="s">
        <v>18</v>
      </c>
      <c r="J27" s="40">
        <v>1</v>
      </c>
      <c r="K27" s="21">
        <f>J27*((F27+G27)*E27)</f>
        <v>302409.83699999994</v>
      </c>
      <c r="L27" s="47">
        <f t="shared" si="2"/>
        <v>6.036068319670568</v>
      </c>
      <c r="O27" s="60"/>
      <c r="P27" s="59"/>
    </row>
    <row r="28" spans="1:16" ht="10.5">
      <c r="A28" s="9" t="s">
        <v>31</v>
      </c>
      <c r="B28" s="68"/>
      <c r="C28" s="68"/>
      <c r="D28" s="69"/>
      <c r="E28" s="70"/>
      <c r="F28" s="71"/>
      <c r="G28" s="71"/>
      <c r="H28" s="72"/>
      <c r="I28" s="73"/>
      <c r="J28" s="74"/>
      <c r="K28" s="21"/>
      <c r="L28" s="47"/>
      <c r="O28" s="60"/>
      <c r="P28" s="59"/>
    </row>
    <row r="29" spans="1:16" ht="10.5">
      <c r="A29" s="9"/>
      <c r="B29" s="10"/>
      <c r="C29" s="10"/>
      <c r="D29" s="13"/>
      <c r="E29" s="14"/>
      <c r="F29" s="15"/>
      <c r="G29" s="20"/>
      <c r="H29" s="20"/>
      <c r="I29" s="11"/>
      <c r="J29" s="40"/>
      <c r="K29" s="21"/>
      <c r="L29" s="47"/>
      <c r="O29" s="60"/>
      <c r="P29" s="59"/>
    </row>
    <row r="30" spans="1:16" ht="10.5">
      <c r="A30" s="9" t="s">
        <v>53</v>
      </c>
      <c r="B30" s="10"/>
      <c r="C30" s="10"/>
      <c r="D30" s="34"/>
      <c r="E30" s="14"/>
      <c r="F30" s="15"/>
      <c r="G30" s="15"/>
      <c r="H30" s="20"/>
      <c r="I30" s="11"/>
      <c r="J30" s="40"/>
      <c r="K30" s="21"/>
      <c r="L30" s="47" t="s">
        <v>36</v>
      </c>
      <c r="O30" s="60"/>
      <c r="P30" s="59"/>
    </row>
    <row r="31" spans="1:12" ht="10.5">
      <c r="A31" s="9"/>
      <c r="B31" s="10"/>
      <c r="C31" s="10"/>
      <c r="D31" s="13"/>
      <c r="E31" s="14"/>
      <c r="F31" s="15"/>
      <c r="G31" s="15"/>
      <c r="H31" s="20"/>
      <c r="I31" s="11"/>
      <c r="J31" s="40"/>
      <c r="K31" s="21"/>
      <c r="L31" s="47"/>
    </row>
    <row r="32" spans="1:12" ht="10.5">
      <c r="A32" s="9"/>
      <c r="B32" s="10"/>
      <c r="C32" s="10"/>
      <c r="D32" s="13"/>
      <c r="E32" s="14"/>
      <c r="F32" s="15"/>
      <c r="G32" s="15"/>
      <c r="H32" s="20"/>
      <c r="I32" s="11"/>
      <c r="J32" s="40"/>
      <c r="K32" s="21"/>
      <c r="L32" s="47"/>
    </row>
    <row r="33" spans="1:12" ht="10.5">
      <c r="A33" s="9" t="s">
        <v>58</v>
      </c>
      <c r="B33" s="10"/>
      <c r="C33" s="10"/>
      <c r="D33" s="13"/>
      <c r="E33" s="14"/>
      <c r="F33" s="15"/>
      <c r="G33" s="15"/>
      <c r="H33" s="20"/>
      <c r="I33" s="17"/>
      <c r="J33" s="40"/>
      <c r="K33" s="21"/>
      <c r="L33" s="47"/>
    </row>
    <row r="34" spans="1:12" ht="10.5">
      <c r="A34" s="9"/>
      <c r="B34" s="10"/>
      <c r="C34" s="10"/>
      <c r="D34" s="34"/>
      <c r="E34" s="14"/>
      <c r="F34" s="15"/>
      <c r="G34" s="15"/>
      <c r="H34" s="20"/>
      <c r="I34" s="16"/>
      <c r="J34" s="40"/>
      <c r="K34" s="21"/>
      <c r="L34" s="47" t="s">
        <v>36</v>
      </c>
    </row>
    <row r="35" spans="1:12" ht="10.5">
      <c r="A35" s="9"/>
      <c r="B35" s="68"/>
      <c r="C35" s="68"/>
      <c r="D35" s="69"/>
      <c r="E35" s="70"/>
      <c r="F35" s="71"/>
      <c r="G35" s="71"/>
      <c r="H35" s="72"/>
      <c r="I35" s="75"/>
      <c r="J35" s="74"/>
      <c r="K35" s="21"/>
      <c r="L35" s="47"/>
    </row>
    <row r="36" spans="1:12" ht="10.5">
      <c r="A36" s="9"/>
      <c r="B36" s="10"/>
      <c r="C36" s="10"/>
      <c r="D36" s="34"/>
      <c r="E36" s="14"/>
      <c r="F36" s="15"/>
      <c r="G36" s="15"/>
      <c r="H36" s="20"/>
      <c r="I36" s="16"/>
      <c r="J36" s="40"/>
      <c r="K36" s="21"/>
      <c r="L36" s="47" t="s">
        <v>36</v>
      </c>
    </row>
    <row r="37" spans="1:12" ht="10.5">
      <c r="A37" s="9"/>
      <c r="B37" s="10"/>
      <c r="C37" s="10"/>
      <c r="D37" s="11"/>
      <c r="E37" s="14"/>
      <c r="F37" s="15"/>
      <c r="G37" s="15"/>
      <c r="H37" s="20"/>
      <c r="I37" s="11"/>
      <c r="J37" s="40"/>
      <c r="K37" s="21"/>
      <c r="L37" s="47" t="s">
        <v>36</v>
      </c>
    </row>
    <row r="38" spans="1:12" ht="10.5">
      <c r="A38" s="9"/>
      <c r="B38" s="10"/>
      <c r="C38" s="10"/>
      <c r="D38" s="11"/>
      <c r="E38" s="14"/>
      <c r="F38" s="15"/>
      <c r="G38" s="15"/>
      <c r="H38" s="20"/>
      <c r="I38" s="11"/>
      <c r="J38" s="40"/>
      <c r="K38" s="21"/>
      <c r="L38" s="47">
        <f>100*K38/$K$47</f>
        <v>0</v>
      </c>
    </row>
    <row r="39" spans="1:12" ht="10.5">
      <c r="A39" s="9"/>
      <c r="B39" s="10"/>
      <c r="C39" s="10"/>
      <c r="D39" s="11"/>
      <c r="E39" s="14"/>
      <c r="F39" s="15"/>
      <c r="G39" s="19"/>
      <c r="H39" s="19"/>
      <c r="I39" s="17"/>
      <c r="J39" s="40"/>
      <c r="K39" s="21"/>
      <c r="L39" s="47"/>
    </row>
    <row r="40" spans="1:12" ht="10.5">
      <c r="A40" s="9"/>
      <c r="B40" s="10"/>
      <c r="C40" s="10"/>
      <c r="D40" s="13"/>
      <c r="E40" s="14"/>
      <c r="F40" s="15"/>
      <c r="G40" s="19"/>
      <c r="H40" s="19"/>
      <c r="I40" s="11"/>
      <c r="J40" s="40"/>
      <c r="K40" s="53"/>
      <c r="L40" s="47"/>
    </row>
    <row r="41" spans="1:12" ht="10.5">
      <c r="A41" s="9"/>
      <c r="B41" s="10"/>
      <c r="C41" s="10"/>
      <c r="D41" s="13"/>
      <c r="E41" s="14"/>
      <c r="F41" s="15"/>
      <c r="G41" s="19"/>
      <c r="H41" s="18"/>
      <c r="I41" s="11"/>
      <c r="J41" s="40"/>
      <c r="K41" s="21"/>
      <c r="L41" s="47"/>
    </row>
    <row r="42" spans="1:12" ht="10.5">
      <c r="A42" s="9" t="s">
        <v>54</v>
      </c>
      <c r="B42" s="10"/>
      <c r="C42" s="10"/>
      <c r="D42" s="10"/>
      <c r="E42" s="23" t="s">
        <v>42</v>
      </c>
      <c r="F42" s="10"/>
      <c r="G42" s="18"/>
      <c r="H42" s="18"/>
      <c r="I42" s="18"/>
      <c r="J42" s="41"/>
      <c r="K42" s="53">
        <v>0.41000000000000086</v>
      </c>
      <c r="L42" s="47"/>
    </row>
    <row r="43" spans="1:12" ht="10.5">
      <c r="A43" s="61" t="s">
        <v>55</v>
      </c>
      <c r="B43" s="10"/>
      <c r="C43" s="10"/>
      <c r="D43" s="10"/>
      <c r="E43" s="23"/>
      <c r="F43" s="10"/>
      <c r="G43" s="18"/>
      <c r="H43" s="18"/>
      <c r="I43" s="18"/>
      <c r="J43" s="41"/>
      <c r="K43" s="53">
        <v>0</v>
      </c>
      <c r="L43" s="47"/>
    </row>
    <row r="44" spans="1:12" ht="10.5">
      <c r="A44" s="9" t="s">
        <v>56</v>
      </c>
      <c r="B44" s="10"/>
      <c r="C44" s="10"/>
      <c r="D44" s="10"/>
      <c r="E44" s="23"/>
      <c r="F44" s="10"/>
      <c r="G44" s="18"/>
      <c r="H44" s="18"/>
      <c r="I44" s="18"/>
      <c r="J44" s="41"/>
      <c r="K44" s="53">
        <v>1280</v>
      </c>
      <c r="L44" s="47"/>
    </row>
    <row r="45" spans="1:256" ht="10.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7"/>
      <c r="M45" s="10"/>
      <c r="N45" s="10"/>
      <c r="O45" s="10"/>
      <c r="P45" s="10"/>
      <c r="Q45" s="10"/>
      <c r="R45" s="10"/>
      <c r="S45" s="10"/>
      <c r="T45" s="10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12" ht="11.25" customHeight="1">
      <c r="A46" s="9"/>
      <c r="B46" s="10"/>
      <c r="C46" s="10"/>
      <c r="D46" s="10"/>
      <c r="E46" s="23"/>
      <c r="F46" s="10"/>
      <c r="G46" s="18"/>
      <c r="H46" s="10"/>
      <c r="I46" s="18"/>
      <c r="J46" s="41"/>
      <c r="K46" s="22"/>
      <c r="L46" s="47"/>
    </row>
    <row r="47" spans="1:12" ht="10.5">
      <c r="A47" s="24" t="s">
        <v>3</v>
      </c>
      <c r="B47" s="10"/>
      <c r="C47" s="10"/>
      <c r="D47" s="10"/>
      <c r="E47" s="10"/>
      <c r="F47" s="10"/>
      <c r="G47" s="10"/>
      <c r="H47" s="10"/>
      <c r="I47" s="10"/>
      <c r="J47" s="42"/>
      <c r="K47" s="53">
        <f>SUM(K4:K44)</f>
        <v>5010046.622807356</v>
      </c>
      <c r="L47" s="47"/>
    </row>
    <row r="48" spans="1:12" ht="10.5">
      <c r="A48" s="9"/>
      <c r="B48" s="10"/>
      <c r="C48" s="10"/>
      <c r="D48" s="10"/>
      <c r="E48" s="10"/>
      <c r="F48" s="10"/>
      <c r="G48" s="10"/>
      <c r="H48" s="10"/>
      <c r="I48" s="10"/>
      <c r="J48" s="42"/>
      <c r="K48" s="53"/>
      <c r="L48" s="47"/>
    </row>
    <row r="49" spans="1:12" ht="10.5">
      <c r="A49" s="25" t="s">
        <v>27</v>
      </c>
      <c r="B49" s="10"/>
      <c r="C49" s="10"/>
      <c r="D49" s="10"/>
      <c r="E49" s="10"/>
      <c r="F49" s="10"/>
      <c r="G49" s="10"/>
      <c r="H49" s="10"/>
      <c r="I49" s="10"/>
      <c r="J49" s="42"/>
      <c r="K49" s="53"/>
      <c r="L49" s="47"/>
    </row>
    <row r="50" spans="1:12" ht="10.5">
      <c r="A50" s="9"/>
      <c r="B50" s="10"/>
      <c r="C50" s="10"/>
      <c r="D50" s="10"/>
      <c r="E50" s="10"/>
      <c r="F50" s="10"/>
      <c r="G50" s="10"/>
      <c r="H50" s="10"/>
      <c r="I50" s="10"/>
      <c r="J50" s="42"/>
      <c r="K50" s="53"/>
      <c r="L50" s="47"/>
    </row>
    <row r="51" spans="1:12" ht="39.75" customHeight="1">
      <c r="A51" s="35" t="s">
        <v>24</v>
      </c>
      <c r="B51" s="10"/>
      <c r="C51" s="10"/>
      <c r="D51" s="10"/>
      <c r="E51" s="10"/>
      <c r="F51" s="10"/>
      <c r="G51" s="10"/>
      <c r="H51" s="10"/>
      <c r="I51" s="10"/>
      <c r="J51" s="42"/>
      <c r="K51" s="53">
        <v>1230.55</v>
      </c>
      <c r="L51" s="47"/>
    </row>
    <row r="52" spans="1:12" ht="27" customHeight="1">
      <c r="A52" s="35" t="s">
        <v>23</v>
      </c>
      <c r="B52" s="10"/>
      <c r="C52" s="10"/>
      <c r="D52" s="10"/>
      <c r="E52" s="10"/>
      <c r="F52" s="10"/>
      <c r="G52" s="10"/>
      <c r="H52" s="10"/>
      <c r="I52" s="10"/>
      <c r="J52" s="42"/>
      <c r="K52" s="53">
        <v>227.61</v>
      </c>
      <c r="L52" s="47"/>
    </row>
    <row r="53" spans="1:12" ht="19.5" customHeight="1">
      <c r="A53" s="35" t="s">
        <v>30</v>
      </c>
      <c r="B53" s="10"/>
      <c r="C53" s="10"/>
      <c r="D53" s="10"/>
      <c r="E53" s="10"/>
      <c r="F53" s="10"/>
      <c r="G53" s="10"/>
      <c r="H53" s="10"/>
      <c r="I53" s="10"/>
      <c r="J53" s="42"/>
      <c r="K53" s="53">
        <v>0</v>
      </c>
      <c r="L53" s="47"/>
    </row>
    <row r="54" spans="1:12" ht="20.25" customHeight="1">
      <c r="A54" s="36" t="s">
        <v>26</v>
      </c>
      <c r="B54" s="10"/>
      <c r="C54" s="10"/>
      <c r="D54" s="10"/>
      <c r="E54" s="10"/>
      <c r="F54" s="10"/>
      <c r="G54" s="10"/>
      <c r="H54" s="10"/>
      <c r="I54" s="10"/>
      <c r="J54" s="42"/>
      <c r="K54" s="53">
        <v>0.05265250000003553</v>
      </c>
      <c r="L54" s="47"/>
    </row>
    <row r="55" spans="1:12" ht="20.25" customHeight="1">
      <c r="A55" s="9" t="s">
        <v>57</v>
      </c>
      <c r="B55" s="10"/>
      <c r="C55" s="10"/>
      <c r="D55" s="10"/>
      <c r="E55" s="10"/>
      <c r="F55" s="10"/>
      <c r="G55" s="10"/>
      <c r="H55" s="10"/>
      <c r="I55" s="10"/>
      <c r="J55" s="42"/>
      <c r="K55" s="53">
        <v>0</v>
      </c>
      <c r="L55" s="47"/>
    </row>
    <row r="56" spans="1:12" ht="10.5">
      <c r="A56" s="24" t="s">
        <v>28</v>
      </c>
      <c r="B56" s="10"/>
      <c r="C56" s="10"/>
      <c r="D56" s="10"/>
      <c r="E56" s="10"/>
      <c r="F56" s="10"/>
      <c r="G56" s="10"/>
      <c r="H56" s="10"/>
      <c r="I56" s="10"/>
      <c r="J56" s="42"/>
      <c r="K56" s="53">
        <f>SUM(K51:K54)</f>
        <v>1458.2126524999999</v>
      </c>
      <c r="L56" s="47"/>
    </row>
    <row r="57" spans="1:12" ht="10.5">
      <c r="A57" s="24"/>
      <c r="B57" s="10"/>
      <c r="C57" s="10"/>
      <c r="D57" s="10"/>
      <c r="E57" s="10"/>
      <c r="F57" s="10"/>
      <c r="G57" s="10"/>
      <c r="H57" s="10"/>
      <c r="I57" s="10"/>
      <c r="J57" s="42"/>
      <c r="K57" s="53"/>
      <c r="L57" s="47"/>
    </row>
    <row r="58" spans="1:12" ht="10.5">
      <c r="A58" s="24"/>
      <c r="B58" s="10"/>
      <c r="C58" s="10"/>
      <c r="D58" s="10"/>
      <c r="E58" s="10"/>
      <c r="F58" s="10"/>
      <c r="G58" s="10"/>
      <c r="H58" s="56"/>
      <c r="I58" s="10"/>
      <c r="J58" s="42"/>
      <c r="K58" s="53"/>
      <c r="L58" s="47"/>
    </row>
    <row r="59" spans="1:12" ht="11.25" thickBot="1">
      <c r="A59" s="26" t="s">
        <v>6</v>
      </c>
      <c r="B59" s="27"/>
      <c r="C59" s="27"/>
      <c r="D59" s="27"/>
      <c r="E59" s="27"/>
      <c r="F59" s="27"/>
      <c r="G59" s="27"/>
      <c r="H59" s="27"/>
      <c r="I59" s="27"/>
      <c r="J59" s="43"/>
      <c r="K59" s="54">
        <f>K47-K56</f>
        <v>5008588.410154856</v>
      </c>
      <c r="L59" s="48"/>
    </row>
    <row r="60" ht="11.25" thickTop="1"/>
    <row r="61" ht="10.5">
      <c r="A61" s="28"/>
    </row>
    <row r="62" ht="11.25" thickBot="1"/>
    <row r="63" spans="1:3" ht="39" customHeight="1" thickTop="1">
      <c r="A63" s="79" t="str">
        <f>CONCATENATE("Емисионна стойност и цена на обратно изкупуване на ИД Елана Еврофонд АД, изчислена  на 09.05.2008 в лева")</f>
        <v>Емисионна стойност и цена на обратно изкупуване на ИД Елана Еврофонд АД, изчислена  на 09.05.2008 в лева</v>
      </c>
      <c r="B63" s="80"/>
      <c r="C63" s="63"/>
    </row>
    <row r="64" spans="1:2" ht="10.5">
      <c r="A64" s="64"/>
      <c r="B64" s="65"/>
    </row>
    <row r="65" spans="1:2" ht="10.5">
      <c r="A65" s="29" t="s">
        <v>7</v>
      </c>
      <c r="B65" s="62">
        <f>ROUND(K59,8)</f>
        <v>5008588.41015486</v>
      </c>
    </row>
    <row r="66" spans="1:2" ht="10.5">
      <c r="A66" s="29" t="s">
        <v>11</v>
      </c>
      <c r="B66" s="53">
        <v>33714</v>
      </c>
    </row>
    <row r="67" spans="1:2" ht="10.5">
      <c r="A67" s="29" t="s">
        <v>12</v>
      </c>
      <c r="B67" s="30"/>
    </row>
    <row r="68" spans="1:2" ht="10.5">
      <c r="A68" s="29" t="s">
        <v>8</v>
      </c>
      <c r="B68" s="57">
        <f>ROUND(B65/B66,8)</f>
        <v>148.56108472</v>
      </c>
    </row>
    <row r="69" spans="1:2" ht="10.5">
      <c r="A69" s="29" t="s">
        <v>9</v>
      </c>
      <c r="B69" s="57">
        <f>ROUND(B68+B68*0.1/100,8)</f>
        <v>148.7096458</v>
      </c>
    </row>
    <row r="70" spans="1:2" ht="10.5">
      <c r="A70" s="29" t="s">
        <v>10</v>
      </c>
      <c r="B70" s="57">
        <f>ROUND(B68-B68*0.3/100,8)</f>
        <v>148.11540147</v>
      </c>
    </row>
    <row r="71" spans="1:2" ht="10.5">
      <c r="A71" s="29"/>
      <c r="B71" s="31"/>
    </row>
    <row r="72" spans="1:2" ht="10.5">
      <c r="A72" s="29"/>
      <c r="B72" s="31"/>
    </row>
    <row r="73" spans="1:2" ht="11.25" customHeight="1" thickBot="1">
      <c r="A73" s="32" t="str">
        <f>CONCATENATE("Изчислените цени са валидни за поръчки, подадени на  09.05.2008 г.")</f>
        <v>Изчислените цени са валидни за поръчки, подадени на  09.05.2008 г.</v>
      </c>
      <c r="B73" s="33"/>
    </row>
    <row r="74" ht="11.25" thickTop="1"/>
  </sheetData>
  <mergeCells count="2">
    <mergeCell ref="A1:L1"/>
    <mergeCell ref="A63:B6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TBI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</dc:creator>
  <cp:keywords/>
  <dc:description/>
  <cp:lastModifiedBy>stefanovam</cp:lastModifiedBy>
  <cp:lastPrinted>2008-05-09T12:58:16Z</cp:lastPrinted>
  <dcterms:created xsi:type="dcterms:W3CDTF">2003-11-14T08:20:36Z</dcterms:created>
  <dcterms:modified xsi:type="dcterms:W3CDTF">2008-05-09T12:58:22Z</dcterms:modified>
  <cp:category/>
  <cp:version/>
  <cp:contentType/>
  <cp:contentStatus/>
</cp:coreProperties>
</file>