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<sst xmlns="http://schemas.openxmlformats.org/spreadsheetml/2006/main" count="1051" uniqueCount="869">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</sst>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10\Quarterly%20reporting\Q3\Help%20files\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10\Quarterly%20reporting\Q3\TBI%20Credit%20EAD%20Working%203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3">
          <cell r="E63">
            <v>346326.97</v>
          </cell>
        </row>
        <row r="64">
          <cell r="E64">
            <v>5652079.34</v>
          </cell>
        </row>
        <row r="65">
          <cell r="E65">
            <v>221825.2</v>
          </cell>
        </row>
        <row r="66">
          <cell r="E66">
            <v>5680152.4</v>
          </cell>
        </row>
        <row r="67">
          <cell r="E67">
            <v>1025388.27</v>
          </cell>
        </row>
        <row r="71">
          <cell r="E71">
            <v>891426.09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SCE"/>
      <sheetName val="BS Word"/>
      <sheetName val="FA Word"/>
      <sheetName val="PL Word"/>
      <sheetName val="PL Q"/>
      <sheetName val="CF Word"/>
      <sheetName val="SCE Word"/>
      <sheetName val="Portfolio"/>
      <sheetName val="loans"/>
      <sheetName val="Income"/>
      <sheetName val="Expenses"/>
      <sheetName val="related"/>
    </sheetNames>
    <sheetDataSet>
      <sheetData sheetId="3">
        <row r="17">
          <cell r="J17">
            <v>5912.8589600000005</v>
          </cell>
        </row>
        <row r="34">
          <cell r="J34">
            <v>673.14117</v>
          </cell>
        </row>
        <row r="42">
          <cell r="J42">
            <v>2456.502430773002</v>
          </cell>
        </row>
        <row r="86">
          <cell r="J86">
            <v>-10.878770000000001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52">
      <selection activeCell="E77" sqref="E77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40816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13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138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151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579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289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20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888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-3998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-6189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20352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4308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7493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31057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9452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42858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9452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178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10974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42858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41340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6527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5371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3863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241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451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506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4460</v>
      </c>
      <c r="D67" s="145">
        <v>1560</v>
      </c>
      <c r="E67" s="231" t="s">
        <v>208</v>
      </c>
      <c r="F67" s="236" t="s">
        <v>209</v>
      </c>
      <c r="G67" s="146">
        <v>227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266</v>
      </c>
      <c r="D68" s="145">
        <v>250</v>
      </c>
      <c r="E68" s="231" t="s">
        <v>212</v>
      </c>
      <c r="F68" s="236" t="s">
        <v>213</v>
      </c>
      <c r="G68" s="146">
        <v>83</v>
      </c>
      <c r="H68" s="146">
        <v>98</v>
      </c>
    </row>
    <row r="69" spans="1:8" ht="15">
      <c r="A69" s="229" t="s">
        <v>214</v>
      </c>
      <c r="B69" s="235" t="s">
        <v>215</v>
      </c>
      <c r="C69" s="145">
        <v>2082</v>
      </c>
      <c r="D69" s="145">
        <v>3146</v>
      </c>
      <c r="E69" s="245" t="s">
        <v>77</v>
      </c>
      <c r="F69" s="236" t="s">
        <v>216</v>
      </c>
      <c r="G69" s="146">
        <v>1987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v>93165</v>
      </c>
      <c r="D70" s="145">
        <v>100709</v>
      </c>
      <c r="E70" s="231" t="s">
        <v>219</v>
      </c>
      <c r="F70" s="236" t="s">
        <v>220</v>
      </c>
      <c r="G70" s="146">
        <v>268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55493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17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4178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104168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55493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255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2210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2465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1096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107729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118703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118703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40836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E53" sqref="E5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40816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402</v>
      </c>
      <c r="D9" s="40">
        <f>+'[1]Sheet1'!$E$63/1000</f>
        <v>346.32696999999996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5328</v>
      </c>
      <c r="D10" s="40">
        <f>+'[1]Sheet1'!$E$64/1000</f>
        <v>5652.07934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305</v>
      </c>
      <c r="D11" s="40">
        <f>+'[1]Sheet1'!$E$65/1000</f>
        <v>221.82520000000002</v>
      </c>
      <c r="E11" s="294" t="s">
        <v>292</v>
      </c>
      <c r="F11" s="537" t="s">
        <v>293</v>
      </c>
      <c r="G11" s="538">
        <v>10442</v>
      </c>
      <c r="H11" s="538">
        <v>12387</v>
      </c>
    </row>
    <row r="12" spans="1:8" ht="12">
      <c r="A12" s="292" t="s">
        <v>294</v>
      </c>
      <c r="B12" s="293" t="s">
        <v>295</v>
      </c>
      <c r="C12" s="40">
        <v>5889</v>
      </c>
      <c r="D12" s="40">
        <f>+'[1]Sheet1'!$E$66/1000</f>
        <v>5680.1524</v>
      </c>
      <c r="E12" s="294" t="s">
        <v>77</v>
      </c>
      <c r="F12" s="537" t="s">
        <v>296</v>
      </c>
      <c r="G12" s="538">
        <v>454</v>
      </c>
      <c r="H12" s="538">
        <v>367</v>
      </c>
    </row>
    <row r="13" spans="1:18" ht="12">
      <c r="A13" s="292" t="s">
        <v>297</v>
      </c>
      <c r="B13" s="293" t="s">
        <v>298</v>
      </c>
      <c r="C13" s="40">
        <v>1177</v>
      </c>
      <c r="D13" s="40">
        <f>+'[1]Sheet1'!$E$67/1000</f>
        <v>1025.38827</v>
      </c>
      <c r="E13" s="295" t="s">
        <v>50</v>
      </c>
      <c r="F13" s="539" t="s">
        <v>299</v>
      </c>
      <c r="G13" s="536">
        <f>SUM(G9:G12)</f>
        <v>10896</v>
      </c>
      <c r="H13" s="536">
        <f>SUM(H9:H12)</f>
        <v>12754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4217</v>
      </c>
      <c r="D16" s="41">
        <f>+'[1]Sheet1'!$E$71/1000+'[2]PL'!$J$42</f>
        <v>3347.9285207730018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3372</v>
      </c>
      <c r="D17" s="42">
        <f>+'[2]PL'!$J$42</f>
        <v>2456.502430773002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17318</v>
      </c>
      <c r="D19" s="43">
        <f>SUM(D9:D15)+D16</f>
        <v>16273.700700773003</v>
      </c>
      <c r="E19" s="298" t="s">
        <v>316</v>
      </c>
      <c r="F19" s="540" t="s">
        <v>317</v>
      </c>
      <c r="G19" s="538">
        <v>8894</v>
      </c>
      <c r="H19" s="538">
        <v>11012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5768</v>
      </c>
      <c r="D22" s="40">
        <f>+'[2]PL'!$J$17</f>
        <v>5912.8589600000005</v>
      </c>
      <c r="E22" s="298" t="s">
        <v>325</v>
      </c>
      <c r="F22" s="540" t="s">
        <v>326</v>
      </c>
      <c r="G22" s="538"/>
      <c r="H22" s="538">
        <v>0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8</v>
      </c>
      <c r="D24" s="40">
        <f>+-'[2]PL'!$J$86</f>
        <v>10.878770000000001</v>
      </c>
      <c r="E24" s="295" t="s">
        <v>102</v>
      </c>
      <c r="F24" s="542" t="s">
        <v>333</v>
      </c>
      <c r="G24" s="536">
        <f>SUM(G19:G23)</f>
        <v>8894</v>
      </c>
      <c r="H24" s="536">
        <f>SUM(H19:H23)</f>
        <v>11012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694</v>
      </c>
      <c r="D25" s="40">
        <f>+'[2]PL'!$J$34</f>
        <v>673.14117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6470</v>
      </c>
      <c r="D26" s="43">
        <f>SUM(D22:D25)</f>
        <v>6596.878900000001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23788</v>
      </c>
      <c r="D28" s="44">
        <f>D26+D19</f>
        <v>22870.579600773002</v>
      </c>
      <c r="E28" s="121" t="s">
        <v>338</v>
      </c>
      <c r="F28" s="542" t="s">
        <v>339</v>
      </c>
      <c r="G28" s="536">
        <f>G13+G15+G24</f>
        <v>19790</v>
      </c>
      <c r="H28" s="536">
        <f>H13+H15+H24</f>
        <v>23766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895.4203992269977</v>
      </c>
      <c r="E30" s="121" t="s">
        <v>342</v>
      </c>
      <c r="F30" s="542" t="s">
        <v>343</v>
      </c>
      <c r="G30" s="47">
        <f>IF((C28-G28)&gt;0,C28-G28,0)</f>
        <v>3998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23788</v>
      </c>
      <c r="D33" s="43">
        <f>D28+D31+D32</f>
        <v>22870.579600773002</v>
      </c>
      <c r="E33" s="121" t="s">
        <v>352</v>
      </c>
      <c r="F33" s="542" t="s">
        <v>353</v>
      </c>
      <c r="G33" s="47">
        <f>G32+G31+G28</f>
        <v>19790</v>
      </c>
      <c r="H33" s="47">
        <f>H32+H31+H28</f>
        <v>23766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895.4203992269977</v>
      </c>
      <c r="E34" s="122" t="s">
        <v>356</v>
      </c>
      <c r="F34" s="542" t="s">
        <v>357</v>
      </c>
      <c r="G34" s="536">
        <f>IF((C33-G33)&gt;0,C33-G33,0)</f>
        <v>3998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895.4203992269977</v>
      </c>
      <c r="E39" s="307" t="s">
        <v>368</v>
      </c>
      <c r="F39" s="546" t="s">
        <v>369</v>
      </c>
      <c r="G39" s="547">
        <f>IF(G34&gt;0,IF(C35+G34&lt;0,0,C35+G34),IF(C34-C35&lt;0,C35-C34,0))</f>
        <v>3998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895.4203992269977</v>
      </c>
      <c r="E41" s="121" t="s">
        <v>375</v>
      </c>
      <c r="F41" s="559" t="s">
        <v>376</v>
      </c>
      <c r="G41" s="46">
        <f>IF(C39=0,IF(G39-G40&gt;0,G39-G40+C40,0),IF(C39-C40&lt;0,C40-C39+G40,0))</f>
        <v>3998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23788</v>
      </c>
      <c r="D42" s="47">
        <f>D33+D35+D39</f>
        <v>23766</v>
      </c>
      <c r="E42" s="122" t="s">
        <v>379</v>
      </c>
      <c r="F42" s="123" t="s">
        <v>380</v>
      </c>
      <c r="G42" s="47">
        <f>G39+G33</f>
        <v>23788</v>
      </c>
      <c r="H42" s="47">
        <f>H39+H33</f>
        <v>23766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40836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12" sqref="C12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40816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711</v>
      </c>
      <c r="D10" s="48">
        <v>883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-747</v>
      </c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6985</v>
      </c>
      <c r="D12" s="48">
        <v>5297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-6500</v>
      </c>
      <c r="D13" s="48">
        <v>-6326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161</v>
      </c>
      <c r="D14" s="48">
        <v>-105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>
        <v>138</v>
      </c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16427</v>
      </c>
      <c r="D16" s="48">
        <v>19661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-698</v>
      </c>
      <c r="D17" s="48">
        <v>-258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-8</v>
      </c>
      <c r="D18" s="48">
        <v>-11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-7953</v>
      </c>
      <c r="D19" s="48">
        <v>-2807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8378</v>
      </c>
      <c r="D20" s="49">
        <f>SUM(D10:D19)</f>
        <v>16472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-587</v>
      </c>
      <c r="D22" s="48">
        <v>-146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-587</v>
      </c>
      <c r="D32" s="49">
        <f>SUM(D22:D31)</f>
        <v>-146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15559</v>
      </c>
      <c r="E34" s="124"/>
      <c r="F34" s="124"/>
    </row>
    <row r="35" spans="1:6" ht="12">
      <c r="A35" s="328" t="s">
        <v>433</v>
      </c>
      <c r="B35" s="327" t="s">
        <v>434</v>
      </c>
      <c r="C35" s="48">
        <v>1956</v>
      </c>
      <c r="D35" s="48">
        <v>-39180</v>
      </c>
      <c r="E35" s="124"/>
      <c r="F35" s="124"/>
    </row>
    <row r="36" spans="1:6" ht="12">
      <c r="A36" s="326" t="s">
        <v>435</v>
      </c>
      <c r="B36" s="327" t="s">
        <v>436</v>
      </c>
      <c r="C36" s="48">
        <v>10489</v>
      </c>
      <c r="D36" s="48"/>
      <c r="E36" s="124"/>
      <c r="F36" s="124"/>
    </row>
    <row r="37" spans="1:6" ht="12">
      <c r="A37" s="326" t="s">
        <v>437</v>
      </c>
      <c r="B37" s="327" t="s">
        <v>438</v>
      </c>
      <c r="C37" s="48">
        <v>-30651</v>
      </c>
      <c r="D37" s="48">
        <v>-4919</v>
      </c>
      <c r="E37" s="124"/>
      <c r="F37" s="124"/>
    </row>
    <row r="38" spans="1:6" ht="12">
      <c r="A38" s="326" t="s">
        <v>439</v>
      </c>
      <c r="B38" s="327" t="s">
        <v>440</v>
      </c>
      <c r="C38" s="48">
        <v>-62</v>
      </c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-5385</v>
      </c>
      <c r="D39" s="48">
        <v>-536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-96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-23749</v>
      </c>
      <c r="D42" s="49">
        <f>SUM(D34:D41)</f>
        <v>-29076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-15958</v>
      </c>
      <c r="D43" s="49">
        <f>D42+D32+D20</f>
        <v>-12750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2465</v>
      </c>
      <c r="D45" s="49">
        <f>D44+D43</f>
        <v>7520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2465</v>
      </c>
      <c r="D46" s="50">
        <f>+D45</f>
        <v>7520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40836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32" sqref="I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40816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-3998</v>
      </c>
      <c r="K16" s="54"/>
      <c r="L16" s="338">
        <f t="shared" si="1"/>
        <v>-3998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-6472</v>
      </c>
      <c r="K29" s="53">
        <f t="shared" si="6"/>
        <v>0</v>
      </c>
      <c r="L29" s="338">
        <f t="shared" si="1"/>
        <v>20352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-6472</v>
      </c>
      <c r="K32" s="53">
        <f t="shared" si="7"/>
        <v>0</v>
      </c>
      <c r="L32" s="338">
        <f t="shared" si="1"/>
        <v>20352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40836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L25" sqref="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40816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>
        <v>2</v>
      </c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501</v>
      </c>
      <c r="L11" s="59">
        <v>8</v>
      </c>
      <c r="M11" s="59"/>
      <c r="N11" s="68">
        <f t="shared" si="4"/>
        <v>509</v>
      </c>
      <c r="O11" s="59"/>
      <c r="P11" s="59"/>
      <c r="Q11" s="68">
        <f t="shared" si="0"/>
        <v>509</v>
      </c>
      <c r="R11" s="68">
        <f t="shared" si="1"/>
        <v>13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>
        <v>1</v>
      </c>
      <c r="F14" s="183"/>
      <c r="G14" s="68">
        <f t="shared" si="2"/>
        <v>388</v>
      </c>
      <c r="H14" s="59"/>
      <c r="I14" s="59"/>
      <c r="J14" s="68">
        <f t="shared" si="3"/>
        <v>388</v>
      </c>
      <c r="K14" s="59">
        <v>219</v>
      </c>
      <c r="L14" s="59">
        <v>31</v>
      </c>
      <c r="M14" s="59"/>
      <c r="N14" s="68">
        <f t="shared" si="4"/>
        <v>250</v>
      </c>
      <c r="O14" s="59"/>
      <c r="P14" s="59"/>
      <c r="Q14" s="68">
        <f t="shared" si="0"/>
        <v>250</v>
      </c>
      <c r="R14" s="68">
        <f t="shared" si="1"/>
        <v>138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3</v>
      </c>
      <c r="F17" s="188">
        <f>SUM(F9:F16)</f>
        <v>0</v>
      </c>
      <c r="G17" s="68">
        <f t="shared" si="2"/>
        <v>1084</v>
      </c>
      <c r="H17" s="69">
        <f>SUM(H9:H16)</f>
        <v>0</v>
      </c>
      <c r="I17" s="69">
        <f>SUM(I9:I16)</f>
        <v>0</v>
      </c>
      <c r="J17" s="68">
        <f t="shared" si="3"/>
        <v>1084</v>
      </c>
      <c r="K17" s="69">
        <f>SUM(K9:K16)</f>
        <v>894</v>
      </c>
      <c r="L17" s="69">
        <f>SUM(L9:L16)</f>
        <v>39</v>
      </c>
      <c r="M17" s="69">
        <f>SUM(M9:M16)</f>
        <v>0</v>
      </c>
      <c r="N17" s="68">
        <f t="shared" si="4"/>
        <v>933</v>
      </c>
      <c r="O17" s="69">
        <f>SUM(O9:O16)</f>
        <v>0</v>
      </c>
      <c r="P17" s="69">
        <f>SUM(P9:P16)</f>
        <v>0</v>
      </c>
      <c r="Q17" s="68">
        <f t="shared" si="5"/>
        <v>933</v>
      </c>
      <c r="R17" s="68">
        <f t="shared" si="6"/>
        <v>151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382</v>
      </c>
      <c r="F21" s="183"/>
      <c r="G21" s="68">
        <f t="shared" si="2"/>
        <v>707</v>
      </c>
      <c r="H21" s="59"/>
      <c r="I21" s="59"/>
      <c r="J21" s="68">
        <f t="shared" si="3"/>
        <v>707</v>
      </c>
      <c r="K21" s="59">
        <v>73</v>
      </c>
      <c r="L21" s="59">
        <v>55</v>
      </c>
      <c r="M21" s="59"/>
      <c r="N21" s="68">
        <f t="shared" si="4"/>
        <v>128</v>
      </c>
      <c r="O21" s="59"/>
      <c r="P21" s="59"/>
      <c r="Q21" s="68">
        <f t="shared" si="5"/>
        <v>128</v>
      </c>
      <c r="R21" s="68">
        <f t="shared" si="6"/>
        <v>579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202</v>
      </c>
      <c r="F22" s="183"/>
      <c r="G22" s="68">
        <f t="shared" si="2"/>
        <v>1376</v>
      </c>
      <c r="H22" s="59"/>
      <c r="I22" s="59"/>
      <c r="J22" s="68">
        <f t="shared" si="3"/>
        <v>1376</v>
      </c>
      <c r="K22" s="59">
        <v>898</v>
      </c>
      <c r="L22" s="59">
        <v>189</v>
      </c>
      <c r="M22" s="59"/>
      <c r="N22" s="68">
        <f t="shared" si="4"/>
        <v>1087</v>
      </c>
      <c r="O22" s="59"/>
      <c r="P22" s="59"/>
      <c r="Q22" s="68">
        <f t="shared" si="5"/>
        <v>1087</v>
      </c>
      <c r="R22" s="68">
        <f t="shared" si="6"/>
        <v>289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v>22</v>
      </c>
      <c r="M24" s="59"/>
      <c r="N24" s="68">
        <f t="shared" si="4"/>
        <v>188</v>
      </c>
      <c r="O24" s="59"/>
      <c r="P24" s="59"/>
      <c r="Q24" s="68">
        <f t="shared" si="5"/>
        <v>188</v>
      </c>
      <c r="R24" s="68">
        <f t="shared" si="6"/>
        <v>20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584</v>
      </c>
      <c r="F25" s="184">
        <f t="shared" si="7"/>
        <v>0</v>
      </c>
      <c r="G25" s="61">
        <f t="shared" si="2"/>
        <v>2291</v>
      </c>
      <c r="H25" s="60">
        <f t="shared" si="7"/>
        <v>0</v>
      </c>
      <c r="I25" s="60">
        <f t="shared" si="7"/>
        <v>0</v>
      </c>
      <c r="J25" s="61">
        <f t="shared" si="3"/>
        <v>2291</v>
      </c>
      <c r="K25" s="60">
        <f t="shared" si="7"/>
        <v>1137</v>
      </c>
      <c r="L25" s="60">
        <f t="shared" si="7"/>
        <v>266</v>
      </c>
      <c r="M25" s="60">
        <f t="shared" si="7"/>
        <v>0</v>
      </c>
      <c r="N25" s="61">
        <f t="shared" si="4"/>
        <v>1403</v>
      </c>
      <c r="O25" s="60">
        <f t="shared" si="7"/>
        <v>0</v>
      </c>
      <c r="P25" s="60">
        <f t="shared" si="7"/>
        <v>0</v>
      </c>
      <c r="Q25" s="61">
        <f t="shared" si="5"/>
        <v>1403</v>
      </c>
      <c r="R25" s="61">
        <f t="shared" si="6"/>
        <v>888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587</v>
      </c>
      <c r="F40" s="431">
        <f aca="true" t="shared" si="13" ref="F40:R40">F17+F18+F19+F25+F38+F39</f>
        <v>0</v>
      </c>
      <c r="G40" s="431">
        <f t="shared" si="13"/>
        <v>3375</v>
      </c>
      <c r="H40" s="431">
        <f t="shared" si="13"/>
        <v>0</v>
      </c>
      <c r="I40" s="431">
        <f t="shared" si="13"/>
        <v>0</v>
      </c>
      <c r="J40" s="431">
        <f t="shared" si="13"/>
        <v>3375</v>
      </c>
      <c r="K40" s="431">
        <f t="shared" si="13"/>
        <v>2031</v>
      </c>
      <c r="L40" s="431">
        <f t="shared" si="13"/>
        <v>305</v>
      </c>
      <c r="M40" s="431">
        <f t="shared" si="13"/>
        <v>0</v>
      </c>
      <c r="N40" s="431">
        <f t="shared" si="13"/>
        <v>2336</v>
      </c>
      <c r="O40" s="431">
        <f t="shared" si="13"/>
        <v>0</v>
      </c>
      <c r="P40" s="431">
        <f t="shared" si="13"/>
        <v>0</v>
      </c>
      <c r="Q40" s="431">
        <f t="shared" si="13"/>
        <v>2336</v>
      </c>
      <c r="R40" s="431">
        <f t="shared" si="13"/>
        <v>1039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40836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7">
      <selection activeCell="C104" activeCellId="1" sqref="C96 C104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40816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9452</v>
      </c>
      <c r="D15" s="102"/>
      <c r="E15" s="114">
        <f t="shared" si="0"/>
        <v>9452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9452</v>
      </c>
      <c r="D19" s="98">
        <f>D11+D15+D16</f>
        <v>0</v>
      </c>
      <c r="E19" s="112">
        <f>E11+E15+E16</f>
        <v>9452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4460</v>
      </c>
      <c r="D24" s="113">
        <f>SUM(D25:D27)</f>
        <v>4460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4310</v>
      </c>
      <c r="D25" s="102">
        <f aca="true" t="shared" si="1" ref="D25:D30">C25</f>
        <v>4310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150</v>
      </c>
      <c r="D26" s="102">
        <f t="shared" si="1"/>
        <v>150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266</v>
      </c>
      <c r="D28" s="102">
        <f t="shared" si="1"/>
        <v>266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2082</v>
      </c>
      <c r="D29" s="102">
        <f t="shared" si="1"/>
        <v>2082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93165</v>
      </c>
      <c r="D30" s="102">
        <f t="shared" si="1"/>
        <v>93165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4195</v>
      </c>
      <c r="D38" s="99">
        <f>SUM(D39:D42)</f>
        <v>4195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4195</v>
      </c>
      <c r="D42" s="102">
        <f>C42</f>
        <v>4195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104168</v>
      </c>
      <c r="D43" s="98">
        <f>D24+D28+D29+D31+D30+D32+D33+D38</f>
        <v>104168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113925</v>
      </c>
      <c r="D44" s="97">
        <f>D43+D21+D19+D9</f>
        <v>104168</v>
      </c>
      <c r="E44" s="112">
        <f>E43+E21+E19+E9</f>
        <v>9757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4308</v>
      </c>
      <c r="D52" s="97">
        <f>SUM(D53:D55)</f>
        <v>0</v>
      </c>
      <c r="E52" s="113">
        <f>C52-D52</f>
        <v>4308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4308</v>
      </c>
      <c r="D53" s="102">
        <v>0</v>
      </c>
      <c r="E53" s="113">
        <f>C53-D53</f>
        <v>4308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7493</v>
      </c>
      <c r="D56" s="97">
        <f>D57+D59</f>
        <v>0</v>
      </c>
      <c r="E56" s="113">
        <f t="shared" si="2"/>
        <v>7493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7493</v>
      </c>
      <c r="D57" s="102">
        <v>0</v>
      </c>
      <c r="E57" s="113">
        <f t="shared" si="2"/>
        <v>7493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31057</v>
      </c>
      <c r="D63" s="102"/>
      <c r="E63" s="113">
        <f t="shared" si="2"/>
        <v>31057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42858</v>
      </c>
      <c r="D66" s="97">
        <f>D52+D56+D61+D62+D63+D64</f>
        <v>0</v>
      </c>
      <c r="E66" s="113">
        <f t="shared" si="2"/>
        <v>42858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3863</v>
      </c>
      <c r="D71" s="99">
        <f>SUM(D72:D74)</f>
        <v>3863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189</v>
      </c>
      <c r="D72" s="102">
        <f>C72</f>
        <v>189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3674</v>
      </c>
      <c r="D74" s="102">
        <f>C74</f>
        <v>3674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41340</v>
      </c>
      <c r="D75" s="97">
        <f>D76+D78</f>
        <v>41340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41340</v>
      </c>
      <c r="D76" s="102">
        <f>C76</f>
        <v>41340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6527</v>
      </c>
      <c r="D80" s="97">
        <f>SUM(D81:D84)</f>
        <v>6527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6527</v>
      </c>
      <c r="D82" s="102">
        <f>C82</f>
        <v>6527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1508</v>
      </c>
      <c r="D85" s="98">
        <f>SUM(D86:D90)+D94</f>
        <v>1508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241</v>
      </c>
      <c r="D87" s="102">
        <f>C87</f>
        <v>241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451</v>
      </c>
      <c r="D88" s="102">
        <f>C88</f>
        <v>451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506</v>
      </c>
      <c r="D89" s="102">
        <f>C89</f>
        <v>506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83</v>
      </c>
      <c r="D90" s="97">
        <f>SUM(D91:D93)</f>
        <v>83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12</v>
      </c>
      <c r="D92" s="102">
        <f>C92</f>
        <v>12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71</v>
      </c>
      <c r="D93" s="102">
        <f>C93</f>
        <v>71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227</v>
      </c>
      <c r="D94" s="102">
        <f>C94</f>
        <v>227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1987</v>
      </c>
      <c r="D95" s="102">
        <f>C95</f>
        <v>1987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55225</v>
      </c>
      <c r="D96" s="98">
        <f>D85+D80+D75+D71+D95</f>
        <v>55225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98083</v>
      </c>
      <c r="D97" s="98">
        <f>D96+D68+D66</f>
        <v>55225</v>
      </c>
      <c r="E97" s="98">
        <f>E96+E68+E66</f>
        <v>42858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268</v>
      </c>
      <c r="D104" s="102"/>
      <c r="E104" s="102"/>
      <c r="F104" s="119">
        <f>C104+D104-E104</f>
        <v>268</v>
      </c>
    </row>
    <row r="105" spans="1:16" ht="12">
      <c r="A105" s="406" t="s">
        <v>777</v>
      </c>
      <c r="B105" s="389" t="s">
        <v>778</v>
      </c>
      <c r="C105" s="97">
        <f>SUM(C102:C104)</f>
        <v>268</v>
      </c>
      <c r="D105" s="97">
        <f>SUM(D102:D104)</f>
        <v>0</v>
      </c>
      <c r="E105" s="97">
        <f>SUM(E102:E104)</f>
        <v>0</v>
      </c>
      <c r="F105" s="97">
        <f>SUM(F102:F104)</f>
        <v>268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40836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40816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40836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0" sqref="D1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40816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40836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IIVANOV</cp:lastModifiedBy>
  <cp:lastPrinted>2008-03-26T09:53:05Z</cp:lastPrinted>
  <dcterms:created xsi:type="dcterms:W3CDTF">2000-06-29T12:02:40Z</dcterms:created>
  <dcterms:modified xsi:type="dcterms:W3CDTF">2011-10-25T12:24:57Z</dcterms:modified>
  <cp:category/>
  <cp:version/>
  <cp:contentType/>
  <cp:contentStatus/>
</cp:coreProperties>
</file>