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<sst xmlns="http://schemas.openxmlformats.org/spreadsheetml/2006/main" count="1082" uniqueCount="905">
  <si>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</si>
  <si>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</si>
  <si>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</si>
  <si>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</si>
  <si>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</si>
  <si>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</si>
  <si>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</si>
  <si>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</si>
  <si>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</si>
  <si>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</si>
  <si>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</si>
  <si>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</si>
  <si>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</si>
  <si>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</si>
  <si>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</si>
  <si>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</si>
  <si>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</si>
  <si>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</si>
  <si>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</si>
  <si>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</si>
  <si>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</si>
  <si>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</si>
  <si>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</si>
  <si>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</si>
  <si>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</si>
  <si>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</si>
  <si>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</si>
  <si>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</si>
  <si>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</si>
  <si>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</si>
  <si>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</si>
  <si>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</si>
  <si>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</si>
  <si>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</si>
  <si>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</si>
  <si>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</si>
  <si>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</si>
  <si>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</si>
  <si>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</si>
  <si>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</si>
  <si>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</si>
  <si>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</si>
  <si>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</si>
  <si>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</si>
  <si>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</si>
  <si>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</si>
  <si>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</si>
  <si>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</si>
  <si>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</si>
  <si>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</si>
  <si>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</si>
  <si>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</si>
  <si>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</si>
  <si>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</si>
  <si>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</si>
  <si>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</si>
  <si>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</si>
  <si>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</si>
  <si>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</si>
  <si>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</si>
  <si>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</si>
  <si>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</si>
  <si>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</si>
  <si>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</si>
  <si>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</si>
  <si>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</si>
  <si>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</si>
  <si>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</si>
  <si>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</si>
  <si>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</si>
  <si>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</si>
  <si>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</si>
  <si>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</si>
  <si>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</si>
  <si>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</si>
  <si>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</si>
  <si>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</si>
  <si>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</si>
  <si>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</si>
  <si>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</si>
  <si>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</si>
  <si>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</si>
  <si>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</si>
  <si>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</si>
  <si>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</si>
  <si>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</si>
  <si>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</si>
  <si>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</si>
  <si>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</si>
  <si>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</si>
  <si>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</si>
  <si>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</si>
  <si>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</si>
  <si>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</si>
  <si>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</si>
  <si>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</si>
  <si>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</si>
  <si>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</si>
  <si>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</si>
  <si>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</si>
  <si>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</si>
  <si>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</si>
  <si>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</si>
  <si>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</si>
  <si>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</si>
  <si>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</si>
  <si>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</si>
  <si>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</si>
  <si>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</si>
  <si>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</si>
  <si>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</si>
  <si>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</si>
  <si>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</si>
  <si>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</si>
  <si>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</si>
  <si>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</si>
  <si>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</si>
  <si>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</si>
  <si>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</si>
  <si>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</si>
  <si>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</si>
  <si>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</si>
  <si>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</si>
  <si>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</si>
  <si>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</si>
  <si>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</si>
  <si>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</si>
  <si>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</si>
  <si>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</si>
  <si>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</si>
  <si>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</si>
  <si>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</si>
  <si>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</si>
  <si>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</si>
  <si>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</si>
  <si>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</si>
  <si>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</si>
  <si>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</si>
  <si>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</si>
  <si>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</si>
  <si>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</si>
  <si>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</si>
  <si>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</si>
  <si>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</si>
  <si>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</si>
  <si>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</si>
  <si>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</si>
  <si>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</si>
  <si>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</si>
  <si>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</si>
  <si>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</si>
  <si>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</si>
  <si>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</si>
  <si>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</si>
  <si>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</si>
  <si>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</si>
  <si>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</si>
  <si>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</si>
  <si>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</si>
  <si>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</si>
  <si>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</si>
  <si>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</si>
  <si>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</si>
  <si>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</si>
  <si>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</si>
  <si>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</si>
  <si>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</si>
  <si>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</si>
  <si>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</si>
  <si>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</si>
  <si>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</si>
  <si>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</si>
  <si>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</si>
  <si>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</si>
  <si>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</si>
  <si>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</si>
  <si>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</si>
  <si>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</si>
  <si>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</si>
  <si>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</si>
  <si>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</si>
  <si>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</si>
  <si>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</si>
  <si>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</si>
  <si>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</si>
  <si>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</si>
  <si>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</si>
  <si>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</si>
  <si>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</si>
  <si>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</si>
  <si>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</si>
  <si>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</si>
  <si>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</si>
  <si>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</si>
  <si>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</si>
  <si>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</si>
  <si>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</si>
  <si>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</si>
  <si>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</si>
  <si>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</si>
  <si>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</si>
  <si>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</si>
  <si>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</si>
  <si>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</si>
  <si>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</si>
  <si>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</si>
  <si>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</si>
  <si>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</si>
  <si>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</si>
  <si>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</si>
  <si>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</si>
  <si>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</si>
  <si>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</si>
  <si>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</si>
  <si>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</si>
  <si>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</si>
  <si>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</si>
  <si>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</si>
  <si>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</si>
  <si>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</si>
  <si>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</si>
  <si>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</si>
  <si>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</si>
  <si>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</si>
  <si>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</si>
  <si>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</si>
  <si>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</si>
  <si>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</si>
  <si>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</si>
  <si>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</si>
  <si>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</si>
  <si>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</si>
  <si>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</si>
  <si>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</si>
  <si>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</si>
  <si>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</si>
  <si>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</si>
  <si>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</si>
  <si>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</si>
  <si>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</si>
  <si>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</si>
  <si>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</si>
  <si>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</si>
  <si>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</si>
  <si>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</si>
  <si>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</si>
  <si>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</si>
  <si>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</si>
  <si>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</si>
  <si>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</si>
  <si>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</si>
  <si>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</si>
  <si>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</si>
  <si>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</si>
  <si>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</si>
  <si>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</si>
  <si>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</si>
  <si>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</si>
  <si>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</si>
  <si>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</si>
  <si>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</si>
  <si>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</si>
  <si>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</si>
  <si>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</si>
  <si>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</si>
  <si>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</si>
  <si>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</si>
  <si>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</si>
  <si>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</si>
  <si>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</si>
  <si>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</si>
  <si>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</si>
  <si>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</si>
  <si>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</si>
  <si>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</si>
  <si>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</si>
  <si>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</si>
  <si>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</si>
  <si>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</si>
  <si>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</si>
  <si>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</si>
  <si>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</si>
  <si>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</si>
  <si>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</si>
  <si>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</si>
  <si>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</si>
  <si>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</si>
  <si>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</si>
  <si>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</si>
  <si>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</si>
  <si>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</si>
  <si>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</si>
  <si>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</si>
  <si>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</si>
  <si>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</si>
  <si>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</si>
  <si>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</si>
  <si>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</si>
  <si>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</si>
  <si>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</si>
  <si>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</si>
  <si>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</si>
  <si>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</si>
  <si>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</si>
  <si>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</si>
  <si>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</si>
  <si>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</si>
  <si>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</si>
  <si>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</si>
  <si>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</si>
  <si>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</si>
  <si>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</si>
  <si>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</si>
  <si>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</si>
  <si>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</si>
  <si>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</si>
  <si>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</si>
  <si>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</si>
  <si>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</si>
  <si>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</si>
  <si>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</si>
  <si>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</si>
  <si>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</si>
  <si>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</si>
  <si>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</si>
  <si>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</si>
  <si>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</si>
  <si>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</si>
  <si>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</si>
  <si>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</si>
  <si>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</si>
  <si>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</si>
  <si>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</si>
  <si>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</si>
  <si>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</si>
  <si>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</si>
  <si>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</si>
  <si>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</si>
  <si>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</si>
  <si>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</si>
  <si>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</si>
  <si>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</si>
  <si>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</si>
  <si>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</si>
  <si>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</si>
  <si>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</si>
  <si>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</si>
  <si>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</si>
  <si>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</si>
  <si>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</si>
  <si>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</si>
  <si>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</si>
  <si>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</si>
  <si>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</si>
  <si>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</si>
  <si>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</si>
  <si>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</si>
  <si>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</si>
  <si>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</si>
  <si>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</si>
  <si>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</si>
  <si>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</si>
  <si>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</si>
  <si>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</si>
  <si>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</si>
  <si>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</si>
  <si>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</si>
  <si>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</si>
  <si>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</si>
  <si>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</si>
  <si>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</si>
  <si>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</si>
  <si>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</si>
  <si>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</si>
  <si>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</si>
  <si>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</si>
  <si>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</si>
  <si>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</si>
  <si>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</si>
  <si>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</si>
  <si>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</si>
  <si>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</si>
  <si>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</si>
  <si>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</si>
  <si>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</si>
  <si>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</si>
  <si>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</si>
  <si>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</si>
  <si>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</si>
  <si>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</si>
  <si>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</si>
  <si>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</si>
  <si>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</si>
  <si>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</si>
  <si>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</si>
  <si>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</si>
  <si>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</si>
  <si>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</si>
  <si>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</si>
  <si>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</si>
  <si>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</si>
  <si>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</si>
  <si>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</si>
  <si>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</si>
  <si>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</si>
  <si>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</si>
  <si>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</si>
  <si>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</si>
  <si>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</si>
  <si>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</si>
  <si>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</si>
  <si>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</si>
  <si>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</si>
  <si>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</si>
  <si>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</si>
  <si>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</si>
  <si>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</si>
  <si>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</si>
  <si>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</si>
  <si>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</si>
  <si>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</si>
  <si>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</si>
  <si>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</si>
  <si>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</si>
  <si>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</si>
  <si>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</si>
  <si>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</si>
  <si>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</si>
  <si>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</si>
  <si>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</si>
  <si>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</si>
  <si>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</si>
  <si>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</si>
  <si>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</si>
  <si>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</si>
  <si>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</si>
  <si>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</si>
  <si>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</si>
  <si>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</si>
  <si>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</si>
  <si>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</si>
  <si>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</si>
  <si>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</si>
  <si>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</si>
  <si>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</si>
  <si>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</si>
  <si>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</si>
  <si>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</si>
  <si>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</si>
  <si>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</si>
  <si>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</si>
  <si>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</si>
  <si>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</si>
  <si>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</si>
  <si>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</si>
  <si>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</si>
  <si>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</si>
  <si>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</si>
  <si>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</si>
  <si>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</si>
  <si>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</si>
  <si>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</si>
  <si>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</si>
  <si>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</si>
  <si>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</si>
  <si>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</si>
  <si>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</si>
  <si>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</si>
  <si>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</si>
  <si>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</si>
  <si>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</si>
  <si>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</si>
  <si>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</si>
  <si>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</si>
  <si>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</si>
  <si>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</si>
  <si>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</si>
  <si>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</si>
  <si>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</si>
  <si>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</si>
  <si>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</si>
  <si>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</si>
  <si>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</si>
  <si>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</si>
  <si>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</si>
  <si>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</si>
  <si>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</si>
  <si>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</si>
  <si>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</si>
  <si>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</si>
  <si>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</si>
  <si>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</si>
  <si>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</si>
  <si>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</si>
  <si>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</si>
  <si>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</si>
  <si>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</si>
  <si>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</si>
  <si>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</si>
  <si>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</si>
  <si>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</si>
  <si>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</si>
  <si>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</si>
  <si>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</si>
  <si>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</si>
  <si>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</si>
  <si>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</si>
  <si>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</si>
  <si>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</si>
  <si>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</si>
  <si>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</si>
  <si>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</si>
  <si>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</si>
  <si>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</si>
  <si>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</si>
  <si>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</si>
  <si>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</si>
  <si>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</si>
  <si>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</si>
  <si>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</si>
  <si>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</si>
  <si>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</si>
  <si>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</si>
  <si>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</si>
  <si>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</si>
  <si>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</si>
  <si>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</si>
  <si>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</si>
  <si>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</si>
  <si>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</si>
  <si>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</si>
  <si>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</si>
  <si>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</si>
  <si>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</si>
  <si>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</si>
  <si>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</si>
  <si>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</si>
  <si>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</si>
  <si>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</si>
  <si>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</si>
  <si>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</si>
  <si>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</si>
  <si>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</si>
  <si>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</si>
  <si>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</si>
  <si>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</si>
  <si>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</si>
  <si>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</si>
  <si>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</si>
  <si>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</si>
  <si>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</si>
  <si>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</si>
  <si>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</si>
  <si>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</si>
  <si>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</si>
  <si>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</si>
  <si>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</si>
  <si>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</si>
  <si>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</si>
  <si>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</si>
  <si>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</si>
  <si>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</si>
  <si>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</si>
  <si>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</si>
  <si>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</si>
  <si>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</si>
  <si>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</si>
  <si>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</si>
  <si>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</si>
  <si>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</si>
  <si>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</si>
  <si>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</si>
  <si>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</si>
  <si>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</si>
  <si>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</si>
  <si>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</si>
  <si>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</si>
  <si>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</si>
  <si>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</si>
  <si>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</si>
  <si>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</si>
  <si>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</si>
  <si>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</si>
  <si>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</si>
  <si>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</si>
  <si>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</si>
  <si>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</si>
  <si>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</si>
  <si>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</si>
  <si>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</si>
  <si>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</si>
  <si>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</si>
  <si>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</si>
  <si>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</si>
  <si>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</si>
  <si>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</si>
  <si>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</si>
  <si>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</si>
  <si>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</si>
  <si>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</si>
  <si>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</si>
  <si>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</si>
  <si>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</si>
  <si>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</si>
  <si>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</si>
  <si>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</si>
  <si>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</si>
  <si>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</si>
  <si>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</si>
  <si>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</si>
  <si>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</si>
  <si>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</si>
  <si>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</si>
  <si>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</si>
  <si>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</si>
  <si>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</si>
  <si>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</si>
  <si>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</si>
  <si>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</si>
  <si>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</si>
  <si>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</si>
  <si>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</si>
  <si>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</si>
  <si>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</si>
  <si>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</si>
  <si>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</si>
  <si>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</si>
  <si>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</si>
  <si>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</si>
  <si>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</si>
  <si>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</si>
  <si>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</si>
  <si>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</si>
  <si>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</si>
  <si>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</si>
  <si>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</si>
  <si>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</si>
  <si>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</si>
  <si>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</si>
  <si>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</si>
  <si>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</si>
  <si>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</si>
  <si>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</si>
  <si>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</si>
  <si>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</si>
  <si>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</si>
  <si>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</si>
  <si>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</si>
  <si>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</si>
  <si>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</si>
  <si>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</si>
  <si>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</si>
  <si>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</si>
  <si>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</si>
  <si>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</si>
  <si>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</si>
  <si>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</si>
  <si>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</si>
  <si>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</si>
  <si>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</si>
  <si>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</si>
  <si>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</si>
  <si>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</si>
  <si>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</si>
  <si>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</si>
  <si>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</si>
  <si>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</si>
  <si>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</si>
  <si>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</si>
  <si>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</si>
  <si>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</si>
  <si>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</si>
  <si>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</si>
  <si>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</si>
  <si>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</si>
  <si>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</si>
  <si>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</si>
  <si>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</si>
  <si>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</si>
  <si>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</si>
  <si>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</si>
  <si>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</si>
  <si>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</si>
  <si>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</si>
  <si>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</si>
  <si>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</si>
  <si>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</si>
  <si>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</si>
  <si>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</si>
  <si>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</si>
  <si>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</si>
  <si>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</si>
  <si>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</si>
  <si>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</si>
  <si>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</si>
  <si>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</si>
  <si>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</si>
  <si>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</si>
  <si>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</si>
  <si>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</si>
  <si>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</si>
  <si>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</si>
  <si>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</si>
  <si>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</si>
  <si>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</si>
  <si>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</si>
  <si>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</si>
  <si>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</si>
  <si>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</si>
  <si>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</si>
  <si>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</si>
  <si>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</si>
  <si>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</si>
  <si>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</si>
  <si>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</si>
  <si>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</si>
  <si>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</si>
  <si>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</si>
  <si>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</si>
  <si>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</si>
  <si>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</si>
  <si>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</si>
  <si>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</si>
  <si>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</si>
  <si>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</si>
  <si>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</si>
  <si>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</si>
  <si>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</si>
  <si>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</si>
  <si>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</si>
  <si>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</si>
  <si>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</si>
  <si>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</si>
  <si>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</si>
  <si>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</si>
  <si>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</si>
  <si>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</si>
  <si>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</si>
  <si>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</si>
  <si>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</si>
  <si>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</si>
  <si>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</si>
  <si>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</si>
  <si>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</si>
  <si>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</si>
  <si>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</si>
  <si>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</si>
  <si>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</si>
  <si>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</si>
  <si>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</si>
  <si>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</si>
  <si>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</si>
  <si>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</si>
  <si>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</si>
  <si>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</si>
  <si>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</si>
  <si>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</si>
  <si>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</si>
  <si>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</si>
  <si>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</si>
  <si>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</si>
  <si>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</si>
  <si>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</si>
  <si>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</si>
  <si>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</si>
  <si>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</si>
  <si>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</si>
  <si>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</si>
  <si>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</si>
  <si>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</si>
  <si>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</si>
  <si>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</si>
  <si>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</si>
  <si>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</si>
  <si>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</si>
  <si>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</si>
  <si>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</si>
  <si>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</si>
  <si>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</si>
  <si>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</si>
  <si>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</si>
  <si>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</si>
  <si>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</si>
  <si>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</si>
  <si>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</si>
  <si>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</si>
  <si>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</si>
  <si>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</si>
  <si>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</si>
  <si>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</si>
  <si>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</si>
  <si>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</si>
  <si>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</si>
  <si>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</si>
  <si>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</si>
  <si>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</si>
  <si>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</si>
  <si>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</si>
  <si>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</si>
  <si>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</si>
  <si>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</si>
  <si>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</si>
  <si>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</si>
  <si>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</si>
  <si>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</si>
  <si>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</si>
  <si>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</si>
  <si>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</si>
  <si>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</si>
  <si>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</si>
  <si>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</si>
  <si>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</si>
  <si>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</si>
  <si>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</si>
  <si>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</si>
  <si>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</si>
  <si>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</si>
  <si>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</si>
  <si>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</si>
  <si>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</si>
  <si>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</si>
  <si>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</si>
  <si>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</si>
  <si>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</si>
  <si>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</si>
  <si>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</si>
  <si>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</si>
  <si>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</si>
  <si>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</si>
  <si>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</si>
  <si>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</si>
  <si>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</si>
  <si>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</si>
  <si>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</si>
  <si>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</si>
  <si>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</si>
  <si>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</si>
  <si>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</si>
  <si>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</si>
  <si>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</si>
  <si>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</si>
  <si>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</si>
  <si>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</si>
  <si>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</si>
  <si>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</si>
  <si>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</si>
  <si>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</si>
  <si>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</si>
  <si>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</si>
  <si>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</si>
  <si>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</si>
  <si>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</si>
  <si>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</si>
  <si>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</si>
  <si>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</si>
  <si>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</si>
  <si>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</si>
  <si>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</si>
  <si>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</si>
  <si>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</si>
  <si>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</si>
  <si>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</si>
  <si>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</si>
  <si>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</si>
  <si>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</si>
  <si>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</si>
  <si>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</si>
  <si>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</si>
  <si>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</si>
  <si>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</si>
  <si>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</si>
  <si>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</si>
  <si>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</si>
  <si>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</si>
  <si>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</si>
  <si>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</si>
  <si>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</si>
  <si>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</si>
  <si>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</si>
  <si>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</si>
  <si>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</si>
  <si>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</si>
  <si>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</si>
  <si>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</si>
  <si>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</si>
  <si>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</si>
  <si>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</si>
  <si>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</si>
  <si>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</si>
  <si>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</si>
  <si>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</si>
  <si>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</si>
  <si>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</si>
  <si>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</si>
  <si>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</si>
  <si>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</si>
  <si>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</si>
  <si>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</si>
  <si>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Забележка: Задълженията по получени заеми са към банка в Швейцария</t>
  </si>
  <si>
    <t>8."БИРА" АД</t>
  </si>
  <si>
    <t>Дата на съставяне: 20.10.2015</t>
  </si>
  <si>
    <t>20.10.2015 г.</t>
  </si>
  <si>
    <t>01.01.-30.09.2015 г.</t>
  </si>
  <si>
    <t xml:space="preserve">Дата  на съставяне: 20.10.2015 г.                                                                                                                        </t>
  </si>
  <si>
    <t xml:space="preserve">Дата на съставяне: 20.10.2015 г.                      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</si>
</sst>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_-* ###,0&quot;.&quot;00\ &quot;лв&quot;_-;\-* ###,0&quot;.&quot;00\ &quot;лв&quot;_-;_-* &quot;-&quot;??\ &quot;лв&quot;_-;_-@_-"/>
    <numFmt numFmtId="173" formatCode="d/m/yyyy&quot; &quot;&quot;г.&quot;;@"/>
    <numFmt numFmtId="174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2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4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3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4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4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4" fontId="9" fillId="0" borderId="0" xfId="59" applyNumberFormat="1" applyFont="1" applyBorder="1" applyAlignment="1" applyProtection="1">
      <alignment horizontal="center" vertical="justify" wrapText="1"/>
      <protection/>
    </xf>
    <xf numFmtId="174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4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4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32" sqref="A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121576032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>
        <v>13</v>
      </c>
    </row>
    <row r="5" spans="1:8" ht="15">
      <c r="A5" s="575" t="s">
        <v>5</v>
      </c>
      <c r="B5" s="576"/>
      <c r="C5" s="576"/>
      <c r="D5" s="576"/>
      <c r="E5" s="505" t="s">
        <v>902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82</v>
      </c>
      <c r="D12" s="151">
        <v>89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8</v>
      </c>
      <c r="D13" s="151">
        <v>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222</v>
      </c>
      <c r="D19" s="155">
        <f>SUM(D11:D18)</f>
        <v>230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-336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20516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2365</v>
      </c>
      <c r="H27" s="154">
        <f>SUM(H28:H30)</f>
        <v>2365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2365</v>
      </c>
      <c r="H28" s="152">
        <v>2365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80</v>
      </c>
      <c r="H31" s="152">
        <v>205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2445</v>
      </c>
      <c r="H33" s="154">
        <f>H27+H31+H32</f>
        <v>2570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16936</v>
      </c>
      <c r="D34" s="155">
        <f>SUM(D35:D38)</f>
        <v>20418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29545</v>
      </c>
      <c r="H36" s="154">
        <f>H25+H17+H33</f>
        <v>29514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282</v>
      </c>
      <c r="D38" s="151">
        <v>3764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963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963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17929</v>
      </c>
      <c r="D45" s="155">
        <f>D34+D39+D44</f>
        <v>20448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3919</v>
      </c>
      <c r="D47" s="151">
        <v>3919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3919</v>
      </c>
      <c r="D51" s="155">
        <f>SUM(D47:D50)</f>
        <v>3919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29</v>
      </c>
      <c r="D54" s="151">
        <v>24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22099</v>
      </c>
      <c r="D55" s="155">
        <f>D19+D20+D21+D27+D32+D45+D51+D53+D54</f>
        <v>24621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599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310</v>
      </c>
      <c r="H61" s="154">
        <f>SUM(H62:H68)</f>
        <v>300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266</v>
      </c>
      <c r="H62" s="152">
        <v>263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1962</v>
      </c>
      <c r="D67" s="151">
        <v>2112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10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909</v>
      </c>
      <c r="H71" s="161">
        <f>H59+H60+H61+H69+H70</f>
        <v>1773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26</v>
      </c>
      <c r="D74" s="151">
        <v>138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1988</v>
      </c>
      <c r="D75" s="155">
        <f>SUM(D67:D74)</f>
        <v>2250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2429</v>
      </c>
      <c r="D78" s="155">
        <f>SUM(D79:D81)</f>
        <v>2429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2426</v>
      </c>
      <c r="D79" s="151">
        <v>2426</v>
      </c>
      <c r="E79" s="251" t="s">
        <v>242</v>
      </c>
      <c r="F79" s="261" t="s">
        <v>243</v>
      </c>
      <c r="G79" s="162">
        <f>G71+G74+G75+G76</f>
        <v>909</v>
      </c>
      <c r="H79" s="162">
        <f>H71+H74+H75+H76</f>
        <v>1773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1259</v>
      </c>
      <c r="D83" s="151">
        <v>584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3688</v>
      </c>
      <c r="D84" s="155">
        <f>D83+D82+D78</f>
        <v>3013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2592</v>
      </c>
      <c r="D88" s="151">
        <v>1317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2676</v>
      </c>
      <c r="D91" s="155">
        <f>SUM(D87:D90)</f>
        <v>1400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8355</v>
      </c>
      <c r="D93" s="155">
        <f>D64+D75+D84+D91+D92</f>
        <v>6666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30454</v>
      </c>
      <c r="D94" s="164">
        <f>D93+D55</f>
        <v>31287</v>
      </c>
      <c r="E94" s="449" t="s">
        <v>270</v>
      </c>
      <c r="F94" s="289" t="s">
        <v>271</v>
      </c>
      <c r="G94" s="165">
        <f>G36+G39+G55+G79</f>
        <v>30454</v>
      </c>
      <c r="H94" s="165">
        <f>H36+H39+H55+H79</f>
        <v>31287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8" ht="15">
      <c r="A99" s="573">
        <v>42297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9" t="s">
        <v>857</v>
      </c>
      <c r="D100" s="580"/>
      <c r="E100" s="58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"Българска Холдингова Компания" АД</v>
      </c>
      <c r="C2" s="584"/>
      <c r="D2" s="584"/>
      <c r="E2" s="584"/>
      <c r="F2" s="586" t="s">
        <v>2</v>
      </c>
      <c r="G2" s="586"/>
      <c r="H2" s="526">
        <f>'справка №1-БАЛАНС'!H3</f>
        <v>121576032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5" t="str">
        <f>'справка №1-БАЛАНС'!E5</f>
        <v>01.01.-30.09.2015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</v>
      </c>
      <c r="D9" s="46">
        <v>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30</v>
      </c>
      <c r="D10" s="46">
        <v>51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</v>
      </c>
      <c r="D11" s="46">
        <v>8</v>
      </c>
      <c r="E11" s="300" t="s">
        <v>293</v>
      </c>
      <c r="F11" s="549" t="s">
        <v>294</v>
      </c>
      <c r="G11" s="550">
        <v>75</v>
      </c>
      <c r="H11" s="550">
        <v>60</v>
      </c>
    </row>
    <row r="12" spans="1:8" ht="12">
      <c r="A12" s="298" t="s">
        <v>295</v>
      </c>
      <c r="B12" s="299" t="s">
        <v>296</v>
      </c>
      <c r="C12" s="46">
        <v>438</v>
      </c>
      <c r="D12" s="46">
        <v>422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65</v>
      </c>
      <c r="D13" s="46">
        <v>62</v>
      </c>
      <c r="E13" s="301" t="s">
        <v>51</v>
      </c>
      <c r="F13" s="551" t="s">
        <v>300</v>
      </c>
      <c r="G13" s="548">
        <f>SUM(G9:G12)</f>
        <v>75</v>
      </c>
      <c r="H13" s="548">
        <f>SUM(H9:H12)</f>
        <v>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3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553</v>
      </c>
      <c r="D19" s="49">
        <f>SUM(D9:D15)+D16</f>
        <v>553</v>
      </c>
      <c r="E19" s="304" t="s">
        <v>317</v>
      </c>
      <c r="F19" s="552" t="s">
        <v>318</v>
      </c>
      <c r="G19" s="550">
        <v>338</v>
      </c>
      <c r="H19" s="550">
        <v>528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10</v>
      </c>
      <c r="D22" s="46">
        <v>46</v>
      </c>
      <c r="E22" s="304" t="s">
        <v>326</v>
      </c>
      <c r="F22" s="552" t="s">
        <v>327</v>
      </c>
      <c r="G22" s="550">
        <v>184</v>
      </c>
      <c r="H22" s="550">
        <v>174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70</v>
      </c>
      <c r="H23" s="550">
        <v>40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592</v>
      </c>
      <c r="H24" s="548">
        <f>SUM(H19:H23)</f>
        <v>742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15</v>
      </c>
      <c r="D25" s="46">
        <v>16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25</v>
      </c>
      <c r="D26" s="49">
        <f>SUM(D22:D25)</f>
        <v>62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578</v>
      </c>
      <c r="D28" s="50">
        <f>D26+D19</f>
        <v>615</v>
      </c>
      <c r="E28" s="127" t="s">
        <v>339</v>
      </c>
      <c r="F28" s="554" t="s">
        <v>340</v>
      </c>
      <c r="G28" s="548">
        <f>G13+G15+G24</f>
        <v>667</v>
      </c>
      <c r="H28" s="548">
        <f>H13+H15+H24</f>
        <v>802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89</v>
      </c>
      <c r="D30" s="50">
        <f>IF((H28-D28)&gt;0,H28-D28,0)</f>
        <v>187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578</v>
      </c>
      <c r="D33" s="49">
        <f>D28+D31+D32</f>
        <v>615</v>
      </c>
      <c r="E33" s="127" t="s">
        <v>353</v>
      </c>
      <c r="F33" s="554" t="s">
        <v>354</v>
      </c>
      <c r="G33" s="53">
        <f>G32+G31+G28</f>
        <v>667</v>
      </c>
      <c r="H33" s="53">
        <f>H32+H31+H28</f>
        <v>802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89</v>
      </c>
      <c r="D34" s="50">
        <f>IF((H33-D33)&gt;0,H33-D33,0)</f>
        <v>187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</v>
      </c>
      <c r="D35" s="49">
        <f>D36+D37+D38</f>
        <v>19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</v>
      </c>
      <c r="D36" s="46">
        <v>14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5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80</v>
      </c>
      <c r="D39" s="460">
        <f>+IF((H33-D33-D35)&gt;0,H33-D33-D35,0)</f>
        <v>168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80</v>
      </c>
      <c r="D41" s="52">
        <f>IF(D39-D40&gt;0,D39-D40,0)</f>
        <v>168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667</v>
      </c>
      <c r="D42" s="53">
        <f>D33+D35+D39</f>
        <v>802</v>
      </c>
      <c r="E42" s="128" t="s">
        <v>380</v>
      </c>
      <c r="F42" s="129" t="s">
        <v>381</v>
      </c>
      <c r="G42" s="53">
        <f>G39+G33</f>
        <v>667</v>
      </c>
      <c r="H42" s="53">
        <f>H39+H33</f>
        <v>802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901</v>
      </c>
      <c r="C48" s="427" t="s">
        <v>383</v>
      </c>
      <c r="D48" s="582" t="s">
        <v>866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 t="s">
        <v>867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7">
      <selection activeCell="A55" sqref="A5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01.01.-30.09.2015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66</v>
      </c>
      <c r="D10" s="54">
        <v>30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-62</v>
      </c>
      <c r="D11" s="54">
        <v>-58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-488</v>
      </c>
      <c r="D13" s="54">
        <v>-470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228</v>
      </c>
      <c r="D18" s="54">
        <v>23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-10</v>
      </c>
      <c r="D19" s="54">
        <v>-23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-271</v>
      </c>
      <c r="D20" s="55">
        <f>SUM(D10:D19)</f>
        <v>-498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3656</v>
      </c>
      <c r="D31" s="54">
        <v>301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2687</v>
      </c>
      <c r="D32" s="55">
        <f>SUM(D22:D31)</f>
        <v>301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v>-918</v>
      </c>
      <c r="D37" s="54">
        <v>-2323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-12</v>
      </c>
      <c r="D39" s="54">
        <v>-37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-210</v>
      </c>
      <c r="D41" s="54">
        <v>2221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-1140</v>
      </c>
      <c r="D42" s="55">
        <f>SUM(D34:D41)</f>
        <v>-139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1276</v>
      </c>
      <c r="D43" s="55">
        <f>D42+D32+D20</f>
        <v>-336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1400</v>
      </c>
      <c r="D44" s="132">
        <v>1474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2676</v>
      </c>
      <c r="D45" s="55">
        <f>D44+D43</f>
        <v>1138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2598</v>
      </c>
      <c r="D46" s="56">
        <v>1138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78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901</v>
      </c>
      <c r="B50" s="436" t="s">
        <v>383</v>
      </c>
      <c r="C50" s="588" t="s">
        <v>866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 t="s">
        <v>867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8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"Българска Холдингова Компания"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01.01.-30.09.2015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2570</v>
      </c>
      <c r="J11" s="58">
        <f>'справка №1-БАЛАНС'!H29+'справка №1-БАЛАНС'!H32</f>
        <v>0</v>
      </c>
      <c r="K11" s="60"/>
      <c r="L11" s="344">
        <f>SUM(C11:K11)</f>
        <v>29514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2570</v>
      </c>
      <c r="J15" s="61">
        <f t="shared" si="2"/>
        <v>0</v>
      </c>
      <c r="K15" s="61">
        <f t="shared" si="2"/>
        <v>0</v>
      </c>
      <c r="L15" s="344">
        <f t="shared" si="1"/>
        <v>29514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80</v>
      </c>
      <c r="J16" s="345">
        <f>+'справка №1-БАЛАНС'!G32</f>
        <v>0</v>
      </c>
      <c r="K16" s="60"/>
      <c r="L16" s="344">
        <f t="shared" si="1"/>
        <v>80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-205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>
        <v>205</v>
      </c>
      <c r="I19" s="60">
        <v>-205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-49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-49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49</v>
      </c>
      <c r="F26" s="185"/>
      <c r="G26" s="185"/>
      <c r="H26" s="185"/>
      <c r="I26" s="185"/>
      <c r="J26" s="185"/>
      <c r="K26" s="185"/>
      <c r="L26" s="344">
        <f t="shared" si="1"/>
        <v>49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-336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2445</v>
      </c>
      <c r="J29" s="59">
        <f t="shared" si="6"/>
        <v>0</v>
      </c>
      <c r="K29" s="59">
        <f t="shared" si="6"/>
        <v>0</v>
      </c>
      <c r="L29" s="344">
        <f t="shared" si="1"/>
        <v>29545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-336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2445</v>
      </c>
      <c r="J32" s="59">
        <f t="shared" si="7"/>
        <v>0</v>
      </c>
      <c r="K32" s="59">
        <f t="shared" si="7"/>
        <v>0</v>
      </c>
      <c r="L32" s="344">
        <f t="shared" si="1"/>
        <v>29545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903</v>
      </c>
      <c r="B38" s="19"/>
      <c r="C38" s="15"/>
      <c r="D38" s="590" t="s">
        <v>383</v>
      </c>
      <c r="E38" s="590"/>
      <c r="F38" s="590"/>
      <c r="G38" s="590"/>
      <c r="H38" s="590"/>
      <c r="I38" s="590"/>
      <c r="J38" s="15" t="s">
        <v>874</v>
      </c>
      <c r="K38" s="15"/>
      <c r="L38" s="590"/>
      <c r="M38" s="590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"Българска Холдингова Компания"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01.01.-30.09.2015 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174</v>
      </c>
      <c r="L10" s="65">
        <v>7</v>
      </c>
      <c r="M10" s="65"/>
      <c r="N10" s="74">
        <f aca="true" t="shared" si="4" ref="N10:N39">K10+L10-M10</f>
        <v>181</v>
      </c>
      <c r="O10" s="65"/>
      <c r="P10" s="65"/>
      <c r="Q10" s="74">
        <f t="shared" si="0"/>
        <v>181</v>
      </c>
      <c r="R10" s="74">
        <f t="shared" si="1"/>
        <v>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27</v>
      </c>
      <c r="L11" s="65">
        <v>1</v>
      </c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148</v>
      </c>
      <c r="L14" s="65"/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49</v>
      </c>
      <c r="L16" s="65"/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398</v>
      </c>
      <c r="L17" s="75">
        <f>SUM(L9:L16)</f>
        <v>8</v>
      </c>
      <c r="M17" s="75">
        <f>SUM(M9:M16)</f>
        <v>0</v>
      </c>
      <c r="N17" s="74">
        <f t="shared" si="4"/>
        <v>406</v>
      </c>
      <c r="O17" s="75">
        <f>SUM(O9:O16)</f>
        <v>0</v>
      </c>
      <c r="P17" s="75">
        <f>SUM(P9:P16)</f>
        <v>0</v>
      </c>
      <c r="Q17" s="74">
        <f t="shared" si="5"/>
        <v>406</v>
      </c>
      <c r="R17" s="74">
        <f t="shared" si="6"/>
        <v>222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20418</v>
      </c>
      <c r="E27" s="192">
        <f aca="true" t="shared" si="8" ref="E27:P27">SUM(E28:E31)</f>
        <v>0</v>
      </c>
      <c r="F27" s="192">
        <f t="shared" si="8"/>
        <v>3482</v>
      </c>
      <c r="G27" s="71">
        <f t="shared" si="2"/>
        <v>16936</v>
      </c>
      <c r="H27" s="70">
        <f t="shared" si="8"/>
        <v>0</v>
      </c>
      <c r="I27" s="70">
        <f t="shared" si="8"/>
        <v>0</v>
      </c>
      <c r="J27" s="71">
        <f t="shared" si="3"/>
        <v>16936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16936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3764</v>
      </c>
      <c r="E31" s="189"/>
      <c r="F31" s="189">
        <v>3482</v>
      </c>
      <c r="G31" s="74">
        <f t="shared" si="2"/>
        <v>282</v>
      </c>
      <c r="H31" s="72"/>
      <c r="I31" s="72"/>
      <c r="J31" s="74">
        <f t="shared" si="3"/>
        <v>282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282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0</v>
      </c>
      <c r="I32" s="73">
        <f t="shared" si="11"/>
        <v>6</v>
      </c>
      <c r="J32" s="74">
        <f t="shared" si="3"/>
        <v>963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963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/>
      <c r="I33" s="72">
        <v>6</v>
      </c>
      <c r="J33" s="74">
        <f t="shared" si="3"/>
        <v>963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963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20448</v>
      </c>
      <c r="E38" s="194">
        <f aca="true" t="shared" si="12" ref="E38:P38">E27+E32+E37</f>
        <v>969</v>
      </c>
      <c r="F38" s="194">
        <f t="shared" si="12"/>
        <v>3482</v>
      </c>
      <c r="G38" s="74">
        <f t="shared" si="2"/>
        <v>17935</v>
      </c>
      <c r="H38" s="75">
        <f t="shared" si="12"/>
        <v>0</v>
      </c>
      <c r="I38" s="75">
        <f t="shared" si="12"/>
        <v>6</v>
      </c>
      <c r="J38" s="74">
        <f t="shared" si="3"/>
        <v>17929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17929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21079</v>
      </c>
      <c r="E40" s="438">
        <f>E17+E18+E19+E25+E38+E39</f>
        <v>969</v>
      </c>
      <c r="F40" s="438">
        <f aca="true" t="shared" si="13" ref="F40:R40">F17+F18+F19+F25+F38+F39</f>
        <v>3482</v>
      </c>
      <c r="G40" s="438">
        <f t="shared" si="13"/>
        <v>18566</v>
      </c>
      <c r="H40" s="438">
        <f t="shared" si="13"/>
        <v>0</v>
      </c>
      <c r="I40" s="438">
        <f t="shared" si="13"/>
        <v>6</v>
      </c>
      <c r="J40" s="438">
        <f t="shared" si="13"/>
        <v>18560</v>
      </c>
      <c r="K40" s="438">
        <f t="shared" si="13"/>
        <v>401</v>
      </c>
      <c r="L40" s="438">
        <f t="shared" si="13"/>
        <v>8</v>
      </c>
      <c r="M40" s="438">
        <f t="shared" si="13"/>
        <v>0</v>
      </c>
      <c r="N40" s="438">
        <f t="shared" si="13"/>
        <v>409</v>
      </c>
      <c r="O40" s="438">
        <f t="shared" si="13"/>
        <v>0</v>
      </c>
      <c r="P40" s="438">
        <f t="shared" si="13"/>
        <v>0</v>
      </c>
      <c r="Q40" s="438">
        <f t="shared" si="13"/>
        <v>409</v>
      </c>
      <c r="R40" s="438">
        <f t="shared" si="13"/>
        <v>18151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904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11"/>
      <c r="L44" s="611"/>
      <c r="M44" s="611"/>
      <c r="N44" s="611"/>
      <c r="O44" s="600" t="s">
        <v>869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7">
      <selection activeCell="C98" sqref="C9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"Българска Холдингова Компания" АД</v>
      </c>
      <c r="C3" s="619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01.01.-30.09.2015 г.</v>
      </c>
      <c r="C4" s="617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3919</v>
      </c>
      <c r="D11" s="119">
        <f>SUM(D12:D14)</f>
        <v>0</v>
      </c>
      <c r="E11" s="120">
        <f>SUM(E12:E14)</f>
        <v>3919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3919</v>
      </c>
      <c r="D12" s="108"/>
      <c r="E12" s="120">
        <f aca="true" t="shared" si="0" ref="E12:E42">C12-D12</f>
        <v>3919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3919</v>
      </c>
      <c r="D19" s="104">
        <f>D11+D15+D16</f>
        <v>0</v>
      </c>
      <c r="E19" s="118">
        <f>E11+E15+E16</f>
        <v>3919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29</v>
      </c>
      <c r="D21" s="108"/>
      <c r="E21" s="120">
        <f t="shared" si="0"/>
        <v>29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1962</v>
      </c>
      <c r="D24" s="119">
        <f>SUM(D25:D27)</f>
        <v>1962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748</v>
      </c>
      <c r="D25" s="108">
        <v>748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33</v>
      </c>
      <c r="D26" s="108">
        <v>33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1181</v>
      </c>
      <c r="D27" s="108">
        <v>1181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1988</v>
      </c>
      <c r="D43" s="104">
        <f>D24+D28+D29+D31+D30+D32+D33+D38</f>
        <v>1988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5936</v>
      </c>
      <c r="D44" s="103">
        <f>D43+D21+D19+D9</f>
        <v>1988</v>
      </c>
      <c r="E44" s="118">
        <f>E43+E21+E19+E9</f>
        <v>3948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266</v>
      </c>
      <c r="D71" s="105">
        <f>SUM(D72:D74)</f>
        <v>266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266</v>
      </c>
      <c r="D74" s="108">
        <v>266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599</v>
      </c>
      <c r="D75" s="103">
        <f>D76+D78</f>
        <v>599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599</v>
      </c>
      <c r="D76" s="108">
        <v>599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44</v>
      </c>
      <c r="D85" s="104">
        <f>SUM(D86:D90)+D94</f>
        <v>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9</v>
      </c>
      <c r="D91" s="108">
        <v>9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909</v>
      </c>
      <c r="D96" s="104">
        <f>D85+D80+D75+D71+D95</f>
        <v>909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909</v>
      </c>
      <c r="D97" s="104">
        <f>D96+D68+D66</f>
        <v>909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781</v>
      </c>
      <c r="B109" s="613"/>
      <c r="C109" s="613" t="s">
        <v>383</v>
      </c>
      <c r="D109" s="613"/>
      <c r="E109" s="613"/>
      <c r="F109" s="613"/>
    </row>
    <row r="110" spans="1:6" ht="12">
      <c r="A110" s="574">
        <v>42297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 t="s">
        <v>898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26" sqref="A2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"Българска Холдингова Компания"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121576032</v>
      </c>
    </row>
    <row r="5" spans="1:9" ht="15">
      <c r="A5" s="501" t="s">
        <v>5</v>
      </c>
      <c r="B5" s="621" t="str">
        <f>'справка №1-БАЛАНС'!E5</f>
        <v>01.01.-30.09.2015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11599240</v>
      </c>
      <c r="D12" s="98"/>
      <c r="E12" s="98"/>
      <c r="F12" s="98">
        <v>17006</v>
      </c>
      <c r="G12" s="98"/>
      <c r="H12" s="98">
        <v>70</v>
      </c>
      <c r="I12" s="434">
        <f>F12+G12-H12</f>
        <v>16936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/>
      <c r="H15" s="98">
        <v>6</v>
      </c>
      <c r="I15" s="434">
        <f t="shared" si="0"/>
        <v>963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12099240</v>
      </c>
      <c r="D17" s="85">
        <f t="shared" si="1"/>
        <v>0</v>
      </c>
      <c r="E17" s="85">
        <f t="shared" si="1"/>
        <v>0</v>
      </c>
      <c r="F17" s="85">
        <f t="shared" si="1"/>
        <v>18005</v>
      </c>
      <c r="G17" s="85">
        <f t="shared" si="1"/>
        <v>0</v>
      </c>
      <c r="H17" s="85">
        <f t="shared" si="1"/>
        <v>76</v>
      </c>
      <c r="I17" s="434">
        <f t="shared" si="0"/>
        <v>17929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2425</v>
      </c>
      <c r="G23" s="98">
        <v>1</v>
      </c>
      <c r="H23" s="98"/>
      <c r="I23" s="434">
        <f t="shared" si="0"/>
        <v>2426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2443</v>
      </c>
      <c r="G26" s="85">
        <f t="shared" si="2"/>
        <v>1</v>
      </c>
      <c r="H26" s="85">
        <f t="shared" si="2"/>
        <v>15</v>
      </c>
      <c r="I26" s="434">
        <f t="shared" si="0"/>
        <v>2429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 t="s">
        <v>901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C45" sqref="C4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"Българска Холдингова Компания" АД</v>
      </c>
      <c r="C5" s="627"/>
      <c r="D5" s="627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8" t="str">
        <f>'справка №1-БАЛАНС'!E5</f>
        <v>01.01.-30.09.2015 г.</v>
      </c>
      <c r="C6" s="628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0.4205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0.0929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6" ht="12.75">
      <c r="A19" s="36" t="s">
        <v>899</v>
      </c>
      <c r="B19" s="40"/>
      <c r="C19" s="441">
        <v>5007</v>
      </c>
      <c r="D19" s="571">
        <v>0.9916</v>
      </c>
      <c r="E19" s="441"/>
      <c r="F19" s="443">
        <v>5007</v>
      </c>
    </row>
    <row r="20" spans="1:16" ht="11.25" customHeight="1">
      <c r="A20" s="38" t="s">
        <v>565</v>
      </c>
      <c r="B20" s="39" t="s">
        <v>833</v>
      </c>
      <c r="C20" s="429">
        <f>SUM(C12:C19)</f>
        <v>16531</v>
      </c>
      <c r="D20" s="429"/>
      <c r="E20" s="429">
        <f>SUM(E12:E17)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2">C30-E30</f>
        <v>2</v>
      </c>
    </row>
    <row r="31" spans="1:6" ht="12.75">
      <c r="A31" s="36" t="s">
        <v>872</v>
      </c>
      <c r="B31" s="40"/>
      <c r="C31" s="441">
        <v>6</v>
      </c>
      <c r="D31" s="571">
        <v>0.057</v>
      </c>
      <c r="E31" s="441">
        <v>6</v>
      </c>
      <c r="F31" s="443">
        <f t="shared" si="1"/>
        <v>0</v>
      </c>
    </row>
    <row r="32" spans="1:6" ht="12.75">
      <c r="A32" s="36" t="s">
        <v>883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887</v>
      </c>
      <c r="B33" s="37"/>
      <c r="C33" s="441">
        <v>0</v>
      </c>
      <c r="D33" s="571">
        <v>0.0277</v>
      </c>
      <c r="E33" s="441"/>
      <c r="F33" s="443">
        <f t="shared" si="1"/>
        <v>0</v>
      </c>
    </row>
    <row r="34" spans="1:6" ht="12.75">
      <c r="A34" s="36" t="s">
        <v>888</v>
      </c>
      <c r="B34" s="37"/>
      <c r="C34" s="441">
        <v>0</v>
      </c>
      <c r="D34" s="571">
        <v>0.0022</v>
      </c>
      <c r="E34" s="441"/>
      <c r="F34" s="443">
        <f t="shared" si="1"/>
        <v>0</v>
      </c>
    </row>
    <row r="35" spans="1:6" ht="12.75">
      <c r="A35" s="36" t="s">
        <v>889</v>
      </c>
      <c r="B35" s="37"/>
      <c r="C35" s="441">
        <v>1</v>
      </c>
      <c r="D35" s="571">
        <v>0.0017</v>
      </c>
      <c r="E35" s="441"/>
      <c r="F35" s="443">
        <f t="shared" si="1"/>
        <v>1</v>
      </c>
    </row>
    <row r="36" spans="1:6" ht="12.75">
      <c r="A36" s="36" t="s">
        <v>890</v>
      </c>
      <c r="B36" s="37"/>
      <c r="C36" s="441">
        <v>0</v>
      </c>
      <c r="D36" s="571">
        <v>0.0006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1">
        <v>0.0002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31</v>
      </c>
      <c r="D40" s="571">
        <v>0</v>
      </c>
      <c r="E40" s="441"/>
      <c r="F40" s="443">
        <f t="shared" si="1"/>
        <v>31</v>
      </c>
    </row>
    <row r="41" spans="1:6" ht="12.75">
      <c r="A41" s="36" t="s">
        <v>895</v>
      </c>
      <c r="B41" s="37"/>
      <c r="C41" s="441">
        <v>1</v>
      </c>
      <c r="D41" s="571">
        <v>0.0002</v>
      </c>
      <c r="E41" s="441"/>
      <c r="F41" s="443">
        <f t="shared" si="1"/>
        <v>1</v>
      </c>
    </row>
    <row r="42" spans="1:6" ht="12.75">
      <c r="A42" s="36" t="s">
        <v>896</v>
      </c>
      <c r="B42" s="37"/>
      <c r="C42" s="441">
        <v>274</v>
      </c>
      <c r="D42" s="571">
        <v>0.1163</v>
      </c>
      <c r="E42" s="441"/>
      <c r="F42" s="443">
        <f t="shared" si="1"/>
        <v>274</v>
      </c>
    </row>
    <row r="43" spans="1:6" ht="12.75">
      <c r="A43" s="36" t="s">
        <v>897</v>
      </c>
      <c r="B43" s="37"/>
      <c r="C43" s="441">
        <v>0</v>
      </c>
      <c r="D43" s="571">
        <v>0.0002</v>
      </c>
      <c r="E43" s="441"/>
      <c r="F43" s="443">
        <v>0</v>
      </c>
    </row>
    <row r="44" spans="1:16" ht="14.25" customHeight="1">
      <c r="A44" s="38" t="s">
        <v>839</v>
      </c>
      <c r="B44" s="39" t="s">
        <v>840</v>
      </c>
      <c r="C44" s="429">
        <f>SUM(C30:C43)</f>
        <v>315</v>
      </c>
      <c r="D44" s="429"/>
      <c r="E44" s="429">
        <f>SUM(E30:E43)</f>
        <v>6</v>
      </c>
      <c r="F44" s="442">
        <f>SUM(F30:F43)</f>
        <v>309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20.25" customHeight="1">
      <c r="A45" s="41" t="s">
        <v>841</v>
      </c>
      <c r="B45" s="39" t="s">
        <v>842</v>
      </c>
      <c r="C45" s="429">
        <f>C44+C28+C24+C20</f>
        <v>16969</v>
      </c>
      <c r="D45" s="429"/>
      <c r="E45" s="429">
        <f>E44+E28+E24+E20</f>
        <v>6</v>
      </c>
      <c r="F45" s="442">
        <f>F44+F28+F24+F20</f>
        <v>16963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4" t="s">
        <v>843</v>
      </c>
      <c r="B46" s="39"/>
      <c r="C46" s="429"/>
      <c r="D46" s="429"/>
      <c r="E46" s="429"/>
      <c r="F46" s="442"/>
    </row>
    <row r="47" spans="1:6" ht="14.25" customHeight="1">
      <c r="A47" s="36" t="s">
        <v>830</v>
      </c>
      <c r="B47" s="40"/>
      <c r="C47" s="429"/>
      <c r="D47" s="429"/>
      <c r="E47" s="429"/>
      <c r="F47" s="442"/>
    </row>
    <row r="48" spans="1:6" ht="12.75">
      <c r="A48" s="36" t="s">
        <v>831</v>
      </c>
      <c r="B48" s="40"/>
      <c r="C48" s="441"/>
      <c r="D48" s="441"/>
      <c r="E48" s="441"/>
      <c r="F48" s="443">
        <f>C48-E48</f>
        <v>0</v>
      </c>
    </row>
    <row r="49" spans="1:6" ht="12.75">
      <c r="A49" s="36" t="s">
        <v>832</v>
      </c>
      <c r="B49" s="40"/>
      <c r="C49" s="441"/>
      <c r="D49" s="441"/>
      <c r="E49" s="441"/>
      <c r="F49" s="443">
        <f>C49-E49</f>
        <v>0</v>
      </c>
    </row>
    <row r="50" spans="1:16" ht="15" customHeight="1">
      <c r="A50" s="38" t="s">
        <v>565</v>
      </c>
      <c r="B50" s="39" t="s">
        <v>844</v>
      </c>
      <c r="C50" s="429">
        <f>SUM(C48:C49)</f>
        <v>0</v>
      </c>
      <c r="D50" s="429"/>
      <c r="E50" s="429">
        <f>SUM(E48:E49)</f>
        <v>0</v>
      </c>
      <c r="F50" s="442">
        <f>SUM(F48:F49)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5.75" customHeight="1">
      <c r="A51" s="36" t="s">
        <v>834</v>
      </c>
      <c r="B51" s="40"/>
      <c r="C51" s="429"/>
      <c r="D51" s="429"/>
      <c r="E51" s="429"/>
      <c r="F51" s="442"/>
    </row>
    <row r="52" spans="1:6" ht="12.75">
      <c r="A52" s="36" t="s">
        <v>544</v>
      </c>
      <c r="B52" s="40"/>
      <c r="C52" s="441"/>
      <c r="D52" s="441"/>
      <c r="E52" s="441"/>
      <c r="F52" s="443">
        <f>C52-E52</f>
        <v>0</v>
      </c>
    </row>
    <row r="53" spans="1:6" ht="12.75">
      <c r="A53" s="36" t="s">
        <v>547</v>
      </c>
      <c r="B53" s="40"/>
      <c r="C53" s="441"/>
      <c r="D53" s="441"/>
      <c r="E53" s="441"/>
      <c r="F53" s="443">
        <f>C53-E53</f>
        <v>0</v>
      </c>
    </row>
    <row r="54" spans="1:16" ht="11.25" customHeight="1">
      <c r="A54" s="38" t="s">
        <v>582</v>
      </c>
      <c r="B54" s="39" t="s">
        <v>845</v>
      </c>
      <c r="C54" s="429">
        <f>SUM(C52:C53)</f>
        <v>0</v>
      </c>
      <c r="D54" s="429"/>
      <c r="E54" s="429">
        <f>SUM(E52:E53)</f>
        <v>0</v>
      </c>
      <c r="F54" s="442">
        <f>SUM(F52:F53)</f>
        <v>0</v>
      </c>
      <c r="G54" s="516"/>
      <c r="H54" s="516"/>
      <c r="I54" s="516"/>
      <c r="J54" s="516"/>
      <c r="K54" s="516"/>
      <c r="L54" s="516"/>
      <c r="M54" s="516"/>
      <c r="N54" s="516"/>
      <c r="O54" s="516"/>
      <c r="P54" s="516"/>
    </row>
    <row r="55" spans="1:6" ht="15" customHeight="1">
      <c r="A55" s="36" t="s">
        <v>836</v>
      </c>
      <c r="B55" s="40"/>
      <c r="C55" s="429"/>
      <c r="D55" s="429"/>
      <c r="E55" s="429"/>
      <c r="F55" s="442"/>
    </row>
    <row r="56" spans="1:6" ht="12.75">
      <c r="A56" s="36" t="s">
        <v>544</v>
      </c>
      <c r="B56" s="40"/>
      <c r="C56" s="441"/>
      <c r="D56" s="441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441"/>
      <c r="E57" s="441"/>
      <c r="F57" s="443">
        <f>C57-E57</f>
        <v>0</v>
      </c>
    </row>
    <row r="58" spans="1:16" ht="15.75" customHeight="1">
      <c r="A58" s="38" t="s">
        <v>601</v>
      </c>
      <c r="B58" s="39" t="s">
        <v>846</v>
      </c>
      <c r="C58" s="429">
        <f>SUM(C56:C57)</f>
        <v>0</v>
      </c>
      <c r="D58" s="429"/>
      <c r="E58" s="429">
        <f>SUM(E56:E57)</f>
        <v>0</v>
      </c>
      <c r="F58" s="442">
        <f>SUM(F56:F57)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2.75" customHeight="1">
      <c r="A59" s="36" t="s">
        <v>838</v>
      </c>
      <c r="B59" s="40"/>
      <c r="C59" s="429"/>
      <c r="D59" s="429"/>
      <c r="E59" s="429"/>
      <c r="F59" s="442"/>
    </row>
    <row r="60" spans="1:6" ht="12.75">
      <c r="A60" s="36" t="s">
        <v>544</v>
      </c>
      <c r="B60" s="40"/>
      <c r="C60" s="441"/>
      <c r="D60" s="441"/>
      <c r="E60" s="441"/>
      <c r="F60" s="443">
        <f>C60-E60</f>
        <v>0</v>
      </c>
    </row>
    <row r="61" spans="1:6" ht="12.75">
      <c r="A61" s="36" t="s">
        <v>547</v>
      </c>
      <c r="B61" s="40"/>
      <c r="C61" s="441"/>
      <c r="D61" s="441"/>
      <c r="E61" s="441"/>
      <c r="F61" s="443">
        <f>C61-E61</f>
        <v>0</v>
      </c>
    </row>
    <row r="62" spans="1:16" ht="17.25" customHeight="1">
      <c r="A62" s="38" t="s">
        <v>839</v>
      </c>
      <c r="B62" s="39" t="s">
        <v>847</v>
      </c>
      <c r="C62" s="429">
        <f>SUM(C60:C61)</f>
        <v>0</v>
      </c>
      <c r="D62" s="429"/>
      <c r="E62" s="429">
        <f>SUM(E60:E61)</f>
        <v>0</v>
      </c>
      <c r="F62" s="442">
        <f>SUM(F60:F61)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16" ht="19.5" customHeight="1">
      <c r="A63" s="41" t="s">
        <v>848</v>
      </c>
      <c r="B63" s="39" t="s">
        <v>849</v>
      </c>
      <c r="C63" s="429">
        <f>C62+C58+C54+C50</f>
        <v>0</v>
      </c>
      <c r="D63" s="429"/>
      <c r="E63" s="429">
        <f>E62+E58+E54+E50</f>
        <v>0</v>
      </c>
      <c r="F63" s="442">
        <f>F62+F58+F54+F50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900</v>
      </c>
      <c r="B65" s="453"/>
      <c r="C65" s="629" t="s">
        <v>850</v>
      </c>
      <c r="D65" s="629"/>
      <c r="E65" s="629"/>
      <c r="F65" s="629"/>
    </row>
    <row r="66" spans="1:6" ht="12.75">
      <c r="A66" s="517" t="s">
        <v>884</v>
      </c>
      <c r="B66" s="518"/>
      <c r="C66" s="517" t="s">
        <v>873</v>
      </c>
      <c r="D66" s="517"/>
      <c r="E66" s="517"/>
      <c r="F66" s="517"/>
    </row>
    <row r="67" spans="1:6" ht="12.75">
      <c r="A67" s="517"/>
      <c r="B67" s="518"/>
      <c r="C67" s="629" t="s">
        <v>858</v>
      </c>
      <c r="D67" s="629"/>
      <c r="E67" s="629"/>
      <c r="F67" s="629"/>
    </row>
    <row r="68" spans="3:5" ht="12.75">
      <c r="C68" s="517" t="s">
        <v>875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12:F19 C22:F23 C26:F27 C30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2015-10-12T12:27:11Z</cp:lastPrinted>
  <dcterms:created xsi:type="dcterms:W3CDTF">2000-06-29T12:02:40Z</dcterms:created>
  <dcterms:modified xsi:type="dcterms:W3CDTF">2015-10-21T07:44:34Z</dcterms:modified>
  <cp:category/>
  <cp:version/>
  <cp:contentType/>
  <cp:contentStatus/>
</cp:coreProperties>
</file>