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<sst xmlns="http://schemas.openxmlformats.org/spreadsheetml/2006/main" count="1055" uniqueCount="870">
  <si>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</si>
  <si>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</si>
  <si>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</si>
  <si>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</si>
  <si>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</si>
  <si>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</si>
  <si>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</si>
  <si>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</si>
  <si>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</si>
  <si>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</si>
  <si>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</si>
  <si>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</si>
  <si>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</si>
  <si>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</si>
  <si>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</si>
  <si>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</si>
  <si>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</si>
  <si>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</si>
  <si>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</si>
  <si>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</si>
  <si>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</si>
  <si>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</si>
  <si>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</si>
  <si>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</si>
  <si>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</si>
  <si>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</si>
  <si>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</si>
  <si>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</si>
  <si>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</si>
  <si>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</si>
  <si>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</si>
  <si>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</si>
  <si>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</si>
  <si>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</si>
  <si>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</si>
  <si>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</si>
  <si>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</si>
  <si>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</si>
  <si>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</si>
  <si>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</si>
  <si>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</si>
  <si>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</si>
  <si>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</si>
  <si>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</si>
  <si>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</si>
  <si>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</si>
  <si>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</si>
  <si>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</si>
  <si>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</si>
  <si>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</si>
  <si>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</si>
  <si>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</si>
  <si>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</si>
  <si>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</si>
  <si>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</si>
  <si>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</si>
  <si>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</si>
  <si>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</si>
  <si>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</si>
  <si>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</si>
  <si>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</si>
  <si>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</si>
  <si>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</si>
  <si>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</si>
  <si>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</si>
  <si>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</si>
  <si>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</si>
  <si>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</si>
  <si>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</si>
  <si>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</si>
  <si>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</si>
  <si>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</si>
  <si>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</si>
  <si>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</si>
  <si>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</si>
  <si>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</si>
  <si>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</si>
  <si>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</si>
  <si>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</si>
  <si>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</si>
  <si>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</si>
  <si>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</si>
  <si>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</si>
  <si>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</si>
  <si>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</si>
  <si>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</si>
  <si>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</si>
  <si>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</si>
  <si>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</si>
  <si>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</si>
  <si>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</si>
  <si>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</si>
  <si>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</si>
  <si>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</si>
  <si>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</si>
  <si>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</si>
  <si>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</si>
  <si>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</si>
  <si>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</si>
  <si>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</si>
  <si>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</si>
  <si>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</si>
  <si>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</si>
  <si>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</si>
  <si>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</si>
  <si>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</si>
  <si>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</si>
  <si>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</si>
  <si>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</si>
  <si>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</si>
  <si>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</si>
  <si>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</si>
  <si>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</si>
  <si>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</si>
  <si>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</si>
  <si>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</si>
  <si>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</si>
  <si>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</si>
  <si>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</si>
  <si>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</si>
  <si>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</si>
  <si>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</si>
  <si>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</si>
  <si>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</si>
  <si>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</si>
  <si>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</si>
  <si>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</si>
  <si>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</si>
  <si>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</si>
  <si>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</si>
  <si>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</si>
  <si>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</si>
  <si>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</si>
  <si>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</si>
  <si>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</si>
  <si>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</si>
  <si>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</si>
  <si>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</si>
  <si>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</si>
  <si>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</si>
  <si>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</si>
  <si>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</si>
  <si>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</si>
  <si>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</si>
  <si>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</si>
  <si>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</si>
  <si>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</si>
  <si>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</si>
  <si>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</si>
  <si>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</si>
  <si>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</si>
  <si>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</si>
  <si>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</si>
  <si>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</si>
  <si>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</si>
  <si>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</si>
  <si>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</si>
  <si>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</si>
  <si>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</si>
  <si>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</si>
  <si>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</si>
  <si>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</si>
  <si>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</si>
  <si>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</si>
  <si>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</si>
  <si>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</si>
  <si>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</si>
  <si>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</si>
  <si>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</si>
  <si>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</si>
  <si>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</si>
  <si>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</si>
  <si>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</si>
  <si>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</si>
  <si>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</si>
  <si>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</si>
  <si>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</si>
  <si>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</si>
  <si>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</si>
  <si>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</si>
  <si>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</si>
  <si>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</si>
  <si>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</si>
  <si>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</si>
  <si>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</si>
  <si>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</si>
  <si>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</si>
  <si>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</si>
  <si>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</si>
  <si>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</si>
  <si>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</si>
  <si>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</si>
  <si>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</si>
  <si>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</si>
  <si>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</si>
  <si>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</si>
  <si>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</si>
  <si>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</si>
  <si>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</si>
  <si>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</si>
  <si>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</si>
  <si>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</si>
  <si>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</si>
  <si>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</si>
  <si>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</si>
  <si>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</si>
  <si>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</si>
  <si>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</si>
  <si>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</si>
  <si>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</si>
  <si>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</si>
  <si>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</si>
  <si>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</si>
  <si>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</si>
  <si>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</si>
  <si>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</si>
  <si>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</si>
  <si>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</si>
  <si>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</si>
  <si>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</si>
  <si>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</si>
  <si>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</si>
  <si>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</si>
  <si>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</si>
  <si>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</si>
  <si>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</si>
  <si>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</si>
  <si>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</si>
  <si>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</si>
  <si>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</si>
  <si>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</si>
  <si>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</si>
  <si>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</si>
  <si>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</si>
  <si>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</si>
  <si>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</si>
  <si>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</si>
  <si>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</si>
  <si>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</si>
  <si>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</si>
  <si>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</si>
  <si>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</si>
  <si>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</si>
  <si>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</si>
  <si>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</si>
  <si>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</si>
  <si>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</si>
  <si>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</si>
  <si>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</si>
  <si>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</si>
  <si>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</si>
  <si>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</si>
  <si>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</si>
  <si>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</si>
  <si>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</si>
  <si>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</si>
  <si>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</si>
  <si>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</si>
  <si>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</si>
  <si>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</si>
  <si>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</si>
  <si>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</si>
  <si>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</si>
  <si>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</si>
  <si>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</si>
  <si>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</si>
  <si>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</si>
  <si>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</si>
  <si>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</si>
  <si>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</si>
  <si>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</si>
  <si>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</si>
  <si>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</si>
  <si>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</si>
  <si>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</si>
  <si>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</si>
  <si>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</si>
  <si>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</si>
  <si>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</si>
  <si>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</si>
  <si>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</si>
  <si>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</si>
  <si>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</si>
  <si>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</si>
  <si>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</si>
  <si>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</si>
  <si>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</si>
  <si>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</si>
  <si>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</si>
  <si>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</si>
  <si>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</si>
  <si>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</si>
  <si>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</si>
  <si>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</si>
  <si>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</si>
  <si>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</si>
  <si>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</si>
  <si>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</si>
  <si>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</si>
  <si>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</si>
  <si>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</si>
  <si>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</si>
  <si>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</si>
  <si>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</si>
  <si>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</si>
  <si>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</si>
  <si>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</si>
  <si>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</si>
  <si>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</si>
  <si>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</si>
  <si>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</si>
  <si>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</si>
  <si>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</si>
  <si>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</si>
  <si>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</si>
  <si>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</si>
  <si>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</si>
  <si>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</si>
  <si>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</si>
  <si>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</si>
  <si>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</si>
  <si>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</si>
  <si>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</si>
  <si>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</si>
  <si>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</si>
  <si>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</si>
  <si>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</si>
  <si>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</si>
  <si>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</si>
  <si>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</si>
  <si>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</si>
  <si>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</si>
  <si>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</si>
  <si>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</si>
  <si>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</si>
  <si>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</si>
  <si>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</si>
  <si>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</si>
  <si>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</si>
  <si>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</si>
  <si>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</si>
  <si>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</si>
  <si>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</si>
  <si>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</si>
  <si>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</si>
  <si>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</si>
  <si>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</si>
  <si>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</si>
  <si>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</si>
  <si>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</si>
  <si>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</si>
  <si>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</si>
  <si>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</si>
  <si>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</si>
  <si>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</si>
  <si>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</si>
  <si>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</si>
  <si>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</si>
  <si>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</si>
  <si>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</si>
  <si>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</si>
  <si>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</si>
  <si>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</si>
  <si>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</si>
  <si>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</si>
  <si>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</si>
  <si>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</si>
  <si>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</si>
  <si>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</si>
  <si>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</si>
  <si>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</si>
  <si>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</si>
  <si>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</si>
  <si>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</si>
  <si>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</si>
  <si>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</si>
  <si>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</si>
  <si>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</si>
  <si>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</si>
  <si>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</si>
  <si>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</si>
  <si>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</si>
  <si>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</si>
  <si>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</si>
  <si>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</si>
  <si>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</si>
  <si>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</si>
  <si>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</si>
  <si>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</si>
  <si>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</si>
  <si>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</si>
  <si>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</si>
  <si>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</si>
  <si>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</si>
  <si>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</si>
  <si>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</si>
  <si>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</si>
  <si>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</si>
  <si>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</si>
  <si>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</si>
  <si>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</si>
  <si>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</si>
  <si>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</si>
  <si>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</si>
  <si>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</si>
  <si>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</si>
  <si>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</si>
  <si>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</si>
  <si>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</si>
  <si>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</si>
  <si>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</si>
  <si>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</si>
  <si>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</si>
  <si>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</si>
  <si>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</si>
  <si>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</si>
  <si>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</si>
  <si>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</si>
  <si>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</si>
  <si>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</si>
  <si>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</si>
  <si>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</si>
  <si>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</si>
  <si>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</si>
  <si>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</si>
  <si>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</si>
  <si>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</si>
  <si>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</si>
  <si>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</si>
  <si>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</si>
  <si>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</si>
  <si>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</si>
  <si>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</si>
  <si>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</si>
  <si>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</si>
  <si>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</si>
  <si>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</si>
  <si>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</si>
  <si>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</si>
  <si>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</si>
  <si>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</si>
  <si>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</si>
  <si>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</si>
  <si>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</si>
  <si>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</si>
  <si>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</si>
  <si>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</si>
  <si>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</si>
  <si>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</si>
  <si>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</si>
  <si>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</si>
  <si>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</si>
  <si>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</si>
  <si>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</si>
  <si>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</si>
  <si>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</si>
  <si>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</si>
  <si>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</si>
  <si>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</si>
  <si>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</si>
  <si>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</si>
  <si>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</si>
  <si>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</si>
  <si>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</si>
  <si>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</si>
  <si>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</si>
  <si>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</si>
  <si>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</si>
  <si>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</si>
  <si>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</si>
  <si>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</si>
  <si>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</si>
  <si>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</si>
  <si>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</si>
  <si>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</si>
  <si>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</si>
  <si>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</si>
  <si>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</si>
  <si>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</si>
  <si>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</si>
  <si>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</si>
  <si>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</si>
  <si>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</si>
  <si>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</si>
  <si>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</si>
  <si>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</si>
  <si>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</si>
  <si>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</si>
  <si>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</si>
  <si>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</si>
  <si>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</si>
  <si>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</si>
  <si>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</si>
  <si>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</si>
  <si>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</si>
  <si>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</si>
  <si>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</si>
  <si>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</si>
  <si>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</si>
  <si>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</si>
  <si>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</si>
  <si>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</si>
  <si>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</si>
  <si>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</si>
  <si>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</si>
  <si>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</si>
  <si>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</si>
  <si>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</si>
  <si>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</si>
  <si>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</si>
  <si>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</si>
  <si>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</si>
  <si>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</si>
  <si>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</si>
  <si>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</si>
  <si>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</si>
  <si>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</si>
  <si>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</si>
  <si>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</si>
  <si>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</si>
  <si>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</si>
  <si>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</si>
  <si>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</si>
  <si>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</si>
  <si>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</si>
  <si>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</si>
  <si>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</si>
  <si>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</si>
  <si>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</si>
  <si>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</si>
  <si>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</si>
  <si>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</si>
  <si>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</si>
  <si>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</si>
  <si>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</si>
  <si>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</si>
  <si>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</si>
  <si>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</si>
  <si>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</si>
  <si>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</si>
  <si>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</si>
  <si>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</si>
  <si>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</si>
  <si>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</si>
  <si>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</si>
  <si>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</si>
  <si>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</si>
  <si>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</si>
  <si>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</si>
  <si>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</si>
  <si>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</si>
  <si>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</si>
  <si>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</si>
  <si>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</si>
  <si>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</si>
  <si>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</si>
  <si>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</si>
  <si>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</si>
  <si>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</si>
  <si>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</si>
  <si>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</si>
  <si>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</si>
  <si>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</si>
  <si>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</si>
  <si>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</si>
  <si>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</si>
  <si>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</si>
  <si>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</si>
  <si>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</si>
  <si>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</si>
  <si>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</si>
  <si>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</si>
  <si>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</si>
  <si>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</si>
  <si>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</si>
  <si>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</si>
  <si>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</si>
  <si>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</si>
  <si>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</si>
  <si>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</si>
  <si>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</si>
  <si>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</si>
  <si>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</si>
  <si>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</si>
  <si>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</si>
  <si>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</si>
  <si>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</si>
  <si>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</si>
  <si>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</si>
  <si>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</si>
  <si>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</si>
  <si>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</si>
  <si>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</si>
  <si>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</si>
  <si>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</si>
  <si>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</si>
  <si>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</si>
  <si>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</si>
  <si>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</si>
  <si>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</si>
  <si>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</si>
  <si>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</si>
  <si>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</si>
  <si>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</si>
  <si>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</si>
  <si>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</si>
  <si>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</si>
  <si>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</si>
  <si>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</si>
  <si>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</si>
  <si>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</si>
  <si>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</si>
  <si>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</si>
  <si>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</si>
  <si>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</si>
  <si>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</si>
  <si>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</si>
  <si>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</si>
  <si>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</si>
  <si>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</si>
  <si>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</si>
  <si>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</si>
  <si>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</si>
  <si>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</si>
  <si>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</si>
  <si>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</si>
  <si>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</si>
  <si>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</si>
  <si>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</si>
  <si>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</si>
  <si>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</si>
  <si>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</si>
  <si>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</si>
  <si>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</si>
  <si>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</si>
  <si>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</si>
  <si>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</si>
  <si>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</si>
  <si>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</si>
  <si>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</si>
  <si>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</si>
  <si>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</si>
  <si>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</si>
  <si>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</si>
  <si>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</si>
  <si>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</si>
  <si>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</si>
  <si>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</si>
  <si>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</si>
  <si>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</si>
  <si>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</si>
  <si>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</si>
  <si>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</si>
  <si>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</si>
  <si>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</si>
  <si>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</si>
  <si>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</si>
  <si>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</si>
  <si>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</si>
  <si>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</si>
  <si>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</si>
  <si>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</si>
  <si>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</si>
  <si>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</si>
  <si>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</si>
  <si>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</si>
  <si>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</si>
  <si>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</si>
  <si>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</si>
  <si>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</si>
  <si>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</si>
  <si>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</si>
  <si>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</si>
  <si>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</si>
  <si>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</si>
  <si>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</si>
  <si>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</si>
  <si>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</si>
  <si>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</si>
  <si>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</si>
  <si>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</si>
  <si>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</si>
  <si>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</si>
  <si>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</si>
  <si>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</si>
  <si>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</si>
  <si>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</si>
  <si>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</si>
  <si>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</si>
  <si>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</si>
  <si>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</si>
  <si>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</si>
  <si>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</si>
  <si>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</si>
  <si>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</si>
  <si>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</si>
  <si>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</si>
  <si>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</si>
  <si>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</si>
  <si>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</si>
  <si>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</si>
  <si>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</si>
  <si>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</si>
  <si>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</si>
  <si>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</si>
  <si>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</si>
  <si>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</si>
  <si>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</si>
  <si>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</si>
  <si>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</si>
  <si>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</si>
  <si>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</si>
  <si>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</si>
  <si>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</si>
  <si>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</si>
  <si>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</si>
  <si>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</si>
  <si>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</si>
  <si>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</si>
  <si>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</si>
  <si>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</si>
  <si>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</si>
  <si>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</si>
  <si>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</si>
  <si>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</si>
  <si>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</si>
  <si>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</si>
  <si>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</si>
  <si>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</si>
  <si>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</si>
  <si>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</si>
  <si>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</si>
  <si>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</si>
  <si>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</si>
  <si>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</si>
  <si>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</si>
  <si>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</si>
  <si>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</si>
  <si>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</si>
  <si>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</si>
  <si>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</si>
  <si>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</si>
  <si>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</si>
  <si>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</si>
  <si>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</si>
  <si>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</si>
  <si>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</si>
  <si>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</si>
  <si>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</si>
  <si>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</si>
  <si>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</si>
  <si>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</si>
  <si>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</si>
  <si>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</si>
  <si>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</si>
  <si>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</si>
  <si>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</si>
  <si>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</si>
  <si>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</si>
  <si>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</si>
  <si>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</si>
  <si>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</si>
  <si>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</si>
  <si>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</si>
  <si>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</si>
  <si>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</si>
  <si>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</si>
  <si>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</si>
  <si>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</si>
  <si>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</si>
  <si>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</si>
  <si>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</si>
  <si>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</si>
  <si>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</si>
  <si>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</si>
  <si>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</si>
  <si>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</si>
  <si>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</si>
  <si>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</si>
  <si>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</si>
  <si>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</si>
  <si>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</si>
  <si>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</si>
  <si>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</si>
  <si>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</si>
  <si>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</si>
  <si>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</si>
  <si>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</si>
  <si>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</si>
  <si>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</si>
  <si>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</si>
  <si>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</si>
  <si>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</si>
  <si>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</si>
  <si>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</si>
  <si>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</si>
  <si>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</si>
  <si>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</si>
  <si>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</si>
  <si>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</si>
  <si>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</si>
  <si>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</si>
  <si>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</si>
  <si>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</si>
  <si>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</si>
  <si>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</si>
  <si>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</si>
  <si>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</si>
  <si>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</si>
  <si>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</si>
  <si>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</si>
  <si>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</si>
  <si>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</si>
  <si>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</si>
  <si>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</si>
  <si>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</si>
  <si>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</si>
  <si>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</si>
  <si>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</si>
  <si>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</si>
  <si>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</si>
  <si>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</si>
  <si>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</si>
  <si>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</si>
  <si>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</si>
  <si>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</si>
  <si>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</si>
  <si>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</si>
  <si>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</si>
  <si>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</si>
  <si>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</si>
  <si>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</si>
  <si>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</si>
  <si>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</si>
  <si>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</si>
  <si>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</si>
  <si>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</si>
  <si>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</si>
  <si>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</si>
  <si>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</si>
  <si>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</si>
  <si>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</si>
  <si>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</si>
  <si>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</si>
  <si>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</si>
  <si>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</si>
  <si>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</si>
  <si>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</si>
  <si>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</si>
  <si>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</si>
  <si>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</si>
  <si>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</si>
  <si>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</si>
  <si>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</si>
  <si>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</si>
  <si>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</si>
  <si>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</si>
  <si>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</si>
  <si>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</si>
  <si>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</si>
  <si>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</si>
  <si>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</si>
  <si>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</si>
  <si>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</si>
  <si>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</si>
  <si>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</si>
  <si>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</si>
  <si>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</si>
  <si>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</si>
  <si>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01.01.2010 - 30.09.2010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</si>
</sst>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46">
      <selection activeCell="G33" sqref="G3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6900</v>
      </c>
      <c r="D11" s="205">
        <v>6861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23</v>
      </c>
      <c r="D13" s="205">
        <v>31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6923</v>
      </c>
      <c r="D19" s="209">
        <f>SUM(D11:D18)</f>
        <v>6892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2332</v>
      </c>
      <c r="H20" s="212">
        <v>2332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2332</v>
      </c>
      <c r="H25" s="208">
        <f>H19+H20+H21</f>
        <v>2332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-181</v>
      </c>
      <c r="H27" s="208">
        <f>SUM(H28:H30)</f>
        <v>-108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</v>
      </c>
      <c r="H28" s="206">
        <v>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-187</v>
      </c>
      <c r="H29" s="391">
        <v>-114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</v>
      </c>
      <c r="H32" s="391">
        <v>-73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-184</v>
      </c>
      <c r="H33" s="208">
        <f>H27+H31+H32</f>
        <v>-181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13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6957</v>
      </c>
      <c r="H36" s="208">
        <f>H25+H17+H33</f>
        <v>6960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>
        <v>13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29</v>
      </c>
      <c r="D44" s="205">
        <v>32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29</v>
      </c>
      <c r="D45" s="209">
        <f>D34+D39+D44</f>
        <v>45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3</v>
      </c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6955</v>
      </c>
      <c r="D55" s="209">
        <f>D19+D20+D21+D27+D32+D45+D51+D53+D54</f>
        <v>6937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</v>
      </c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1</v>
      </c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>
        <v>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3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5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>
        <v>24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5</v>
      </c>
      <c r="D91" s="209">
        <f>SUM(D87:D90)</f>
        <v>24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5</v>
      </c>
      <c r="D93" s="209">
        <f>D64+D75+D84+D91+D92</f>
        <v>24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6960</v>
      </c>
      <c r="D94" s="218">
        <f>D93+D55</f>
        <v>6961</v>
      </c>
      <c r="E94" s="558" t="s">
        <v>270</v>
      </c>
      <c r="F94" s="345" t="s">
        <v>271</v>
      </c>
      <c r="G94" s="219">
        <f>G36+G39+G55+G79</f>
        <v>6960</v>
      </c>
      <c r="H94" s="219">
        <f>H36+H39+H55+H79</f>
        <v>6961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5">
      <selection activeCell="D24" sqref="D2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01.01.2010 - 30.09.2010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5</v>
      </c>
      <c r="D10" s="79">
        <v>48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10</v>
      </c>
      <c r="D11" s="79">
        <v>11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15</v>
      </c>
      <c r="D12" s="79">
        <v>10</v>
      </c>
      <c r="E12" s="366" t="s">
        <v>78</v>
      </c>
      <c r="F12" s="365" t="s">
        <v>296</v>
      </c>
      <c r="G12" s="87">
        <v>32</v>
      </c>
      <c r="H12" s="87">
        <v>306</v>
      </c>
    </row>
    <row r="13" spans="1:18" ht="12">
      <c r="A13" s="363" t="s">
        <v>297</v>
      </c>
      <c r="B13" s="364" t="s">
        <v>298</v>
      </c>
      <c r="C13" s="79">
        <v>2</v>
      </c>
      <c r="D13" s="79">
        <v>2</v>
      </c>
      <c r="E13" s="367" t="s">
        <v>51</v>
      </c>
      <c r="F13" s="368" t="s">
        <v>299</v>
      </c>
      <c r="G13" s="88">
        <f>SUM(G9:G12)</f>
        <v>32</v>
      </c>
      <c r="H13" s="88">
        <f>SUM(H9:H12)</f>
        <v>306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>
        <v>268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>
        <v>1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32</v>
      </c>
      <c r="D19" s="82">
        <f>SUM(D9:D15)+D16</f>
        <v>340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>
        <v>11</v>
      </c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>
        <v>3</v>
      </c>
      <c r="D23" s="79">
        <v>30</v>
      </c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1</v>
      </c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4</v>
      </c>
      <c r="D26" s="82">
        <f>SUM(D22:D25)</f>
        <v>41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36</v>
      </c>
      <c r="D28" s="83">
        <f>D26+D19</f>
        <v>381</v>
      </c>
      <c r="E28" s="174" t="s">
        <v>338</v>
      </c>
      <c r="F28" s="370" t="s">
        <v>339</v>
      </c>
      <c r="G28" s="88">
        <f>G13+G15+G24</f>
        <v>32</v>
      </c>
      <c r="H28" s="88">
        <f>H13+H15+H24</f>
        <v>306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4</v>
      </c>
      <c r="H30" s="90">
        <f>IF((D28-H28)&gt;0,D28-H28,0)</f>
        <v>75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36</v>
      </c>
      <c r="D33" s="82">
        <f>D28-D31+D32</f>
        <v>381</v>
      </c>
      <c r="E33" s="174" t="s">
        <v>352</v>
      </c>
      <c r="F33" s="370" t="s">
        <v>353</v>
      </c>
      <c r="G33" s="90">
        <f>G32-G31+G28</f>
        <v>32</v>
      </c>
      <c r="H33" s="90">
        <f>H32-H31+H28</f>
        <v>306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4</v>
      </c>
      <c r="H34" s="88">
        <f>IF((D33-H33)&gt;0,D33-H33,0)</f>
        <v>75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-1</v>
      </c>
      <c r="D35" s="82">
        <f>D36+D37+D38</f>
        <v>-2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>
        <v>-1</v>
      </c>
      <c r="D37" s="537">
        <v>-2</v>
      </c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3</v>
      </c>
      <c r="H39" s="91">
        <f>IF(H34&gt;0,IF(D35+H34&lt;0,0,D35+H34),IF(D34-D35&lt;0,D35-D34,0))</f>
        <v>73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3</v>
      </c>
      <c r="H41" s="85">
        <f>IF(D39=0,IF(H39-H40&gt;0,H39-H40+D40,0),IF(D39-D40&lt;0,D40-D39+H40,0))</f>
        <v>73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35</v>
      </c>
      <c r="D42" s="86">
        <f>D33+D35+D39</f>
        <v>379</v>
      </c>
      <c r="E42" s="177" t="s">
        <v>379</v>
      </c>
      <c r="F42" s="178" t="s">
        <v>380</v>
      </c>
      <c r="G42" s="90">
        <f>G39+G33</f>
        <v>35</v>
      </c>
      <c r="H42" s="90">
        <f>H39+H33</f>
        <v>379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27" sqref="C2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01.01.2010 - 30.09.2010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/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-5</v>
      </c>
      <c r="D11" s="92">
        <v>-16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-14</v>
      </c>
      <c r="D13" s="92">
        <v>-12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1</v>
      </c>
      <c r="D14" s="92">
        <v>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-3</v>
      </c>
      <c r="D19" s="92">
        <v>-16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-21</v>
      </c>
      <c r="D20" s="93">
        <f>SUM(D10:D19)</f>
        <v>-43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>
        <v>306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>
        <v>-13</v>
      </c>
      <c r="D27" s="92">
        <v>-10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>
        <v>15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2</v>
      </c>
      <c r="D32" s="93">
        <f>SUM(D22:D31)</f>
        <v>296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>
        <v>13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>
        <v>-228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>
        <v>-27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-242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-19</v>
      </c>
      <c r="D43" s="93">
        <f>D42+D32+D20</f>
        <v>11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24</v>
      </c>
      <c r="D44" s="184">
        <v>13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5</v>
      </c>
      <c r="D45" s="93">
        <f>D44+D43</f>
        <v>24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5</v>
      </c>
      <c r="D46" s="94">
        <v>24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6">
      <selection activeCell="J15" sqref="J1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01.01.2010 - 30.09.2010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2332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</v>
      </c>
      <c r="J11" s="96">
        <f>'справка №1-БАЛАНС'!H29+'справка №1-БАЛАНС'!H32</f>
        <v>-187</v>
      </c>
      <c r="K11" s="98"/>
      <c r="L11" s="424">
        <f>SUM(C11:K11)</f>
        <v>6960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2332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</v>
      </c>
      <c r="J15" s="99">
        <f t="shared" si="2"/>
        <v>-187</v>
      </c>
      <c r="K15" s="99">
        <f t="shared" si="2"/>
        <v>0</v>
      </c>
      <c r="L15" s="424">
        <f t="shared" si="1"/>
        <v>6960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</v>
      </c>
      <c r="K16" s="98"/>
      <c r="L16" s="424">
        <f t="shared" si="1"/>
        <v>-3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2332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6</v>
      </c>
      <c r="J29" s="97">
        <f t="shared" si="6"/>
        <v>-190</v>
      </c>
      <c r="K29" s="97">
        <f t="shared" si="6"/>
        <v>0</v>
      </c>
      <c r="L29" s="424">
        <f t="shared" si="1"/>
        <v>6957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2332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6</v>
      </c>
      <c r="J32" s="97">
        <f t="shared" si="7"/>
        <v>-190</v>
      </c>
      <c r="K32" s="97">
        <f t="shared" si="7"/>
        <v>0</v>
      </c>
      <c r="L32" s="424">
        <f t="shared" si="1"/>
        <v>6957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I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30" sqref="P3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01.01.2010 - 30.09.2010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6861</v>
      </c>
      <c r="E9" s="243">
        <v>42</v>
      </c>
      <c r="F9" s="243"/>
      <c r="G9" s="113">
        <f>D9+E9-F9</f>
        <v>6903</v>
      </c>
      <c r="H9" s="103"/>
      <c r="I9" s="103"/>
      <c r="J9" s="113">
        <f>G9+H9-I9</f>
        <v>6903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6903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21</v>
      </c>
      <c r="L11" s="103">
        <v>11</v>
      </c>
      <c r="M11" s="103"/>
      <c r="N11" s="113">
        <f t="shared" si="4"/>
        <v>32</v>
      </c>
      <c r="O11" s="103"/>
      <c r="P11" s="103"/>
      <c r="Q11" s="113">
        <f t="shared" si="0"/>
        <v>32</v>
      </c>
      <c r="R11" s="113">
        <f t="shared" si="1"/>
        <v>20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6913</v>
      </c>
      <c r="E17" s="248">
        <f>SUM(E9:E16)</f>
        <v>42</v>
      </c>
      <c r="F17" s="248">
        <f>SUM(F9:F16)</f>
        <v>0</v>
      </c>
      <c r="G17" s="113">
        <f t="shared" si="2"/>
        <v>6955</v>
      </c>
      <c r="H17" s="114">
        <f>SUM(H9:H16)</f>
        <v>0</v>
      </c>
      <c r="I17" s="114">
        <f>SUM(I9:I16)</f>
        <v>0</v>
      </c>
      <c r="J17" s="113">
        <f t="shared" si="3"/>
        <v>6955</v>
      </c>
      <c r="K17" s="114">
        <f>SUM(K9:K16)</f>
        <v>21</v>
      </c>
      <c r="L17" s="114">
        <f>SUM(L9:L16)</f>
        <v>11</v>
      </c>
      <c r="M17" s="114">
        <f>SUM(M9:M16)</f>
        <v>0</v>
      </c>
      <c r="N17" s="113">
        <f t="shared" si="4"/>
        <v>32</v>
      </c>
      <c r="O17" s="114">
        <f>SUM(O9:O16)</f>
        <v>0</v>
      </c>
      <c r="P17" s="114">
        <f>SUM(P9:P16)</f>
        <v>0</v>
      </c>
      <c r="Q17" s="113">
        <f t="shared" si="5"/>
        <v>32</v>
      </c>
      <c r="R17" s="113">
        <f t="shared" si="6"/>
        <v>6923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32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32</v>
      </c>
      <c r="H27" s="109">
        <f t="shared" si="8"/>
        <v>0</v>
      </c>
      <c r="I27" s="109">
        <f t="shared" si="8"/>
        <v>0</v>
      </c>
      <c r="J27" s="110">
        <f t="shared" si="3"/>
        <v>32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3</v>
      </c>
      <c r="P27" s="109">
        <f t="shared" si="8"/>
        <v>0</v>
      </c>
      <c r="Q27" s="110">
        <f>N27+O27-P27</f>
        <v>3</v>
      </c>
      <c r="R27" s="110">
        <f>J27-Q27</f>
        <v>29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32</v>
      </c>
      <c r="E30" s="243"/>
      <c r="F30" s="243"/>
      <c r="G30" s="113">
        <f t="shared" si="2"/>
        <v>32</v>
      </c>
      <c r="H30" s="111"/>
      <c r="I30" s="111"/>
      <c r="J30" s="113">
        <f t="shared" si="3"/>
        <v>32</v>
      </c>
      <c r="K30" s="111"/>
      <c r="L30" s="111"/>
      <c r="M30" s="111"/>
      <c r="N30" s="113">
        <f t="shared" si="4"/>
        <v>0</v>
      </c>
      <c r="O30" s="111">
        <v>3</v>
      </c>
      <c r="P30" s="111"/>
      <c r="Q30" s="113">
        <f t="shared" si="9"/>
        <v>3</v>
      </c>
      <c r="R30" s="113">
        <f t="shared" si="10"/>
        <v>29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>
        <v>10</v>
      </c>
      <c r="E37" s="243">
        <v>13</v>
      </c>
      <c r="F37" s="243">
        <v>23</v>
      </c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42</v>
      </c>
      <c r="E38" s="248">
        <f aca="true" t="shared" si="12" ref="E38:P38">E27+E32+E37</f>
        <v>13</v>
      </c>
      <c r="F38" s="248">
        <f t="shared" si="12"/>
        <v>23</v>
      </c>
      <c r="G38" s="113">
        <f t="shared" si="2"/>
        <v>32</v>
      </c>
      <c r="H38" s="114">
        <f t="shared" si="12"/>
        <v>0</v>
      </c>
      <c r="I38" s="114">
        <f t="shared" si="12"/>
        <v>0</v>
      </c>
      <c r="J38" s="113">
        <f t="shared" si="3"/>
        <v>32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3</v>
      </c>
      <c r="P38" s="114">
        <f t="shared" si="12"/>
        <v>0</v>
      </c>
      <c r="Q38" s="113">
        <f t="shared" si="9"/>
        <v>3</v>
      </c>
      <c r="R38" s="113">
        <f t="shared" si="10"/>
        <v>29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6955</v>
      </c>
      <c r="E40" s="547">
        <f>E17+E18+E19+E25+E38+E39</f>
        <v>55</v>
      </c>
      <c r="F40" s="547">
        <f aca="true" t="shared" si="13" ref="F40:R40">F17+F18+F19+F25+F38+F39</f>
        <v>23</v>
      </c>
      <c r="G40" s="547">
        <f t="shared" si="13"/>
        <v>6987</v>
      </c>
      <c r="H40" s="547">
        <f t="shared" si="13"/>
        <v>0</v>
      </c>
      <c r="I40" s="547">
        <f t="shared" si="13"/>
        <v>0</v>
      </c>
      <c r="J40" s="547">
        <f t="shared" si="13"/>
        <v>6987</v>
      </c>
      <c r="K40" s="547">
        <f t="shared" si="13"/>
        <v>21</v>
      </c>
      <c r="L40" s="547">
        <f t="shared" si="13"/>
        <v>11</v>
      </c>
      <c r="M40" s="547">
        <f t="shared" si="13"/>
        <v>0</v>
      </c>
      <c r="N40" s="547">
        <f t="shared" si="13"/>
        <v>32</v>
      </c>
      <c r="O40" s="547">
        <f t="shared" si="13"/>
        <v>3</v>
      </c>
      <c r="P40" s="547">
        <f t="shared" si="13"/>
        <v>0</v>
      </c>
      <c r="Q40" s="547">
        <f t="shared" si="13"/>
        <v>35</v>
      </c>
      <c r="R40" s="547">
        <f t="shared" si="13"/>
        <v>6952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3">
      <selection activeCell="D88" sqref="D8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01.01.2010 - 30.09.2010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3</v>
      </c>
      <c r="D85" s="149">
        <f>SUM(D86:D90)+D94</f>
        <v>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2</v>
      </c>
      <c r="D89" s="153">
        <v>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1</v>
      </c>
      <c r="D94" s="153">
        <v>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3</v>
      </c>
      <c r="D96" s="149">
        <f>D85+D80+D75+D71+D95</f>
        <v>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3</v>
      </c>
      <c r="D97" s="149">
        <f>D96+D68+D66</f>
        <v>3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01.01.2010 - 30.09.2010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12">
      <selection activeCell="C116" sqref="C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01.01.2010 - 30.09.2010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>
        <v>13</v>
      </c>
      <c r="D116" s="550">
        <v>5</v>
      </c>
      <c r="E116" s="550"/>
      <c r="F116" s="552">
        <f>C116-E116</f>
        <v>13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13</v>
      </c>
      <c r="D131" s="536"/>
      <c r="E131" s="536">
        <f>SUM(E116:E130)</f>
        <v>0</v>
      </c>
      <c r="F131" s="551">
        <f>SUM(F116:F130)</f>
        <v>13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13</v>
      </c>
      <c r="D149" s="536"/>
      <c r="E149" s="536">
        <f>E148+E131+E114+E97</f>
        <v>0</v>
      </c>
      <c r="F149" s="551">
        <f>F148+F131+F114+F97</f>
        <v>13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2011-03-28T13:32:06Z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