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<sst xmlns="http://schemas.openxmlformats.org/spreadsheetml/2006/main" count="1077" uniqueCount="890">
  <si>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</si>
  <si>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</si>
  <si>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</si>
  <si>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</si>
  <si>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</si>
  <si>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</si>
  <si>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</si>
  <si>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</si>
  <si>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</si>
  <si>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</si>
  <si>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</si>
  <si>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</si>
  <si>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</si>
  <si>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</si>
  <si>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</si>
  <si>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</si>
  <si>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</si>
  <si>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</si>
  <si>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</si>
  <si>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</si>
  <si>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</si>
  <si>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</si>
  <si>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</si>
  <si>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</si>
  <si>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</si>
  <si>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</si>
  <si>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</si>
  <si>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</si>
  <si>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</si>
  <si>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</si>
  <si>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</si>
  <si>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</si>
  <si>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</si>
  <si>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</si>
  <si>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</si>
  <si>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</si>
  <si>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</si>
  <si>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</si>
  <si>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</si>
  <si>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</si>
  <si>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</si>
  <si>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</si>
  <si>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</si>
  <si>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</si>
  <si>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</si>
  <si>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</si>
  <si>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</si>
  <si>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</si>
  <si>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</si>
  <si>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</si>
  <si>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</si>
  <si>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</si>
  <si>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</si>
  <si>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</si>
  <si>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</si>
  <si>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</si>
  <si>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</si>
  <si>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</si>
  <si>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</si>
  <si>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</si>
  <si>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</si>
  <si>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</si>
  <si>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</si>
  <si>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</si>
  <si>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</si>
  <si>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</si>
  <si>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</si>
  <si>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</si>
  <si>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</si>
  <si>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</si>
  <si>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</si>
  <si>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</si>
  <si>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</si>
  <si>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</si>
  <si>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</si>
  <si>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</si>
  <si>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</si>
  <si>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</si>
  <si>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</si>
  <si>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</si>
  <si>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</si>
  <si>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</si>
  <si>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</si>
  <si>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</si>
  <si>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</si>
  <si>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</si>
  <si>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</si>
  <si>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</si>
  <si>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</si>
  <si>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</si>
  <si>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</si>
  <si>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</si>
  <si>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</si>
  <si>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</si>
  <si>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</si>
  <si>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</si>
  <si>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</si>
  <si>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</si>
  <si>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</si>
  <si>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</si>
  <si>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</si>
  <si>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</si>
  <si>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</si>
  <si>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</si>
  <si>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</si>
  <si>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</si>
  <si>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</si>
  <si>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</si>
  <si>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</si>
  <si>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</si>
  <si>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</si>
  <si>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</si>
  <si>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</si>
  <si>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</si>
  <si>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</si>
  <si>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</si>
  <si>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</si>
  <si>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</si>
  <si>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</si>
  <si>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</si>
  <si>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</si>
  <si>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</si>
  <si>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</si>
  <si>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</si>
  <si>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</si>
  <si>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</si>
  <si>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</si>
  <si>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</si>
  <si>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</si>
  <si>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</si>
  <si>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</si>
  <si>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</si>
  <si>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</si>
  <si>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</si>
  <si>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</si>
  <si>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</si>
  <si>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</si>
  <si>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</si>
  <si>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</si>
  <si>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</si>
  <si>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</si>
  <si>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</si>
  <si>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</si>
  <si>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</si>
  <si>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</si>
  <si>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</si>
  <si>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</si>
  <si>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</si>
  <si>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</si>
  <si>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</si>
  <si>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</si>
  <si>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</si>
  <si>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</si>
  <si>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</si>
  <si>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</si>
  <si>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</si>
  <si>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</si>
  <si>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</si>
  <si>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</si>
  <si>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</si>
  <si>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</si>
  <si>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</si>
  <si>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</si>
  <si>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</si>
  <si>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</si>
  <si>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</si>
  <si>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</si>
  <si>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</si>
  <si>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</si>
  <si>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</si>
  <si>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</si>
  <si>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</si>
  <si>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</si>
  <si>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</si>
  <si>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</si>
  <si>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</si>
  <si>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</si>
  <si>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</si>
  <si>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</si>
  <si>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</si>
  <si>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</si>
  <si>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</si>
  <si>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</si>
  <si>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</si>
  <si>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</si>
  <si>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</si>
  <si>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</si>
  <si>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</si>
  <si>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</si>
  <si>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</si>
  <si>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</si>
  <si>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</si>
  <si>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</si>
  <si>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</si>
  <si>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</si>
  <si>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</si>
  <si>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</si>
  <si>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</si>
  <si>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</si>
  <si>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</si>
  <si>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</si>
  <si>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</si>
  <si>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</si>
  <si>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</si>
  <si>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</si>
  <si>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</si>
  <si>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</si>
  <si>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</si>
  <si>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</si>
  <si>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</si>
  <si>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</si>
  <si>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</si>
  <si>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</si>
  <si>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</si>
  <si>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</si>
  <si>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</si>
  <si>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</si>
  <si>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</si>
  <si>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</si>
  <si>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</si>
  <si>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</si>
  <si>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</si>
  <si>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</si>
  <si>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</si>
  <si>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</si>
  <si>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</si>
  <si>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</si>
  <si>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</si>
  <si>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</si>
  <si>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</si>
  <si>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</si>
  <si>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</si>
  <si>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</si>
  <si>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</si>
  <si>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</si>
  <si>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</si>
  <si>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</si>
  <si>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</si>
  <si>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</si>
  <si>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</si>
  <si>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</si>
  <si>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</si>
  <si>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</si>
  <si>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</si>
  <si>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</si>
  <si>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</si>
  <si>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</si>
  <si>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</si>
  <si>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</si>
  <si>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</si>
  <si>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</si>
  <si>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</si>
  <si>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</si>
  <si>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</si>
  <si>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</si>
  <si>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</si>
  <si>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</si>
  <si>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</si>
  <si>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</si>
  <si>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</si>
  <si>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</si>
  <si>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</si>
  <si>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</si>
  <si>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</si>
  <si>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</si>
  <si>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</si>
  <si>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</si>
  <si>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</si>
  <si>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</si>
  <si>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</si>
  <si>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</si>
  <si>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</si>
  <si>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</si>
  <si>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</si>
  <si>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</si>
  <si>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</si>
  <si>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</si>
  <si>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</si>
  <si>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</si>
  <si>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</si>
  <si>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</si>
  <si>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</si>
  <si>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</si>
  <si>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</si>
  <si>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</si>
  <si>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</si>
  <si>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</si>
  <si>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</si>
  <si>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</si>
  <si>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</si>
  <si>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</si>
  <si>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</si>
  <si>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</si>
  <si>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</si>
  <si>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</si>
  <si>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</si>
  <si>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</si>
  <si>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</si>
  <si>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</si>
  <si>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</si>
  <si>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</si>
  <si>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</si>
  <si>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</si>
  <si>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</si>
  <si>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</si>
  <si>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</si>
  <si>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</si>
  <si>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</si>
  <si>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</si>
  <si>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</si>
  <si>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</si>
  <si>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</si>
  <si>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</si>
  <si>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</si>
  <si>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</si>
  <si>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</si>
  <si>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</si>
  <si>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</si>
  <si>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</si>
  <si>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</si>
  <si>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</si>
  <si>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</si>
  <si>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</si>
  <si>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</si>
  <si>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</si>
  <si>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</si>
  <si>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</si>
  <si>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</si>
  <si>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</si>
  <si>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</si>
  <si>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</si>
  <si>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</si>
  <si>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</si>
  <si>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</si>
  <si>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</si>
  <si>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</si>
  <si>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</si>
  <si>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</si>
  <si>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</si>
  <si>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</si>
  <si>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</si>
  <si>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</si>
  <si>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</si>
  <si>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</si>
  <si>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</si>
  <si>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</si>
  <si>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</si>
  <si>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</si>
  <si>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</si>
  <si>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</si>
  <si>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</si>
  <si>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</si>
  <si>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</si>
  <si>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</si>
  <si>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</si>
  <si>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</si>
  <si>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</si>
  <si>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</si>
  <si>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</si>
  <si>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</si>
  <si>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</si>
  <si>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</si>
  <si>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</si>
  <si>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</si>
  <si>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</si>
  <si>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</si>
  <si>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</si>
  <si>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</si>
  <si>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</si>
  <si>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</si>
  <si>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</si>
  <si>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</si>
  <si>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</si>
  <si>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</si>
  <si>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</si>
  <si>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</si>
  <si>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</si>
  <si>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</si>
  <si>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</si>
  <si>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</si>
  <si>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</si>
  <si>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</si>
  <si>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</si>
  <si>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</si>
  <si>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</si>
  <si>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</si>
  <si>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</si>
  <si>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</si>
  <si>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</si>
  <si>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</si>
  <si>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</si>
  <si>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</si>
  <si>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</si>
  <si>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</si>
  <si>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</si>
  <si>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</si>
  <si>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</si>
  <si>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</si>
  <si>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</si>
  <si>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</si>
  <si>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</si>
  <si>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</si>
  <si>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</si>
  <si>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</si>
  <si>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</si>
  <si>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</si>
  <si>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</si>
  <si>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</si>
  <si>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</si>
  <si>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</si>
  <si>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</si>
  <si>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</si>
  <si>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</si>
  <si>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</si>
  <si>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</si>
  <si>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</si>
  <si>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</si>
  <si>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</si>
  <si>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</si>
  <si>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</si>
  <si>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</si>
  <si>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</si>
  <si>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</si>
  <si>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</si>
  <si>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</si>
  <si>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</si>
  <si>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</si>
  <si>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</si>
  <si>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</si>
  <si>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</si>
  <si>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</si>
  <si>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</si>
  <si>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</si>
  <si>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</si>
  <si>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</si>
  <si>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</si>
  <si>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</si>
  <si>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</si>
  <si>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</si>
  <si>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</si>
  <si>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</si>
  <si>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</si>
  <si>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</si>
  <si>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</si>
  <si>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</si>
  <si>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</si>
  <si>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</si>
  <si>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</si>
  <si>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</si>
  <si>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</si>
  <si>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</si>
  <si>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</si>
  <si>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</si>
  <si>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</si>
  <si>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</si>
  <si>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</si>
  <si>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</si>
  <si>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</si>
  <si>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</si>
  <si>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</si>
  <si>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</si>
  <si>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</si>
  <si>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</si>
  <si>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</si>
  <si>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</si>
  <si>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</si>
  <si>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</si>
  <si>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</si>
  <si>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</si>
  <si>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</si>
  <si>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</si>
  <si>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</si>
  <si>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</si>
  <si>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</si>
  <si>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</si>
  <si>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</si>
  <si>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</si>
  <si>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</si>
  <si>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</si>
  <si>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</si>
  <si>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</si>
  <si>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</si>
  <si>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</si>
  <si>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</si>
  <si>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</si>
  <si>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</si>
  <si>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</si>
  <si>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</si>
  <si>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</si>
  <si>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</si>
  <si>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</si>
  <si>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</si>
  <si>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</si>
  <si>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</si>
  <si>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</si>
  <si>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</si>
  <si>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</si>
  <si>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</si>
  <si>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</si>
  <si>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</si>
  <si>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</si>
  <si>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</si>
  <si>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</si>
  <si>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</si>
  <si>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</si>
  <si>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</si>
  <si>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</si>
  <si>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</si>
  <si>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</si>
  <si>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</si>
  <si>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</si>
  <si>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</si>
  <si>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</si>
  <si>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</si>
  <si>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</si>
  <si>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</si>
  <si>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</si>
  <si>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</si>
  <si>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</si>
  <si>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</si>
  <si>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</si>
  <si>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</si>
  <si>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</si>
  <si>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</si>
  <si>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</si>
  <si>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</si>
  <si>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</si>
  <si>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</si>
  <si>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</si>
  <si>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</si>
  <si>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</si>
  <si>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</si>
  <si>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</si>
  <si>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</si>
  <si>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</si>
  <si>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</si>
  <si>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</si>
  <si>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</si>
  <si>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</si>
  <si>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</si>
  <si>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</si>
  <si>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</si>
  <si>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</si>
  <si>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</si>
  <si>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</si>
  <si>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</si>
  <si>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</si>
  <si>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</si>
  <si>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</si>
  <si>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</si>
  <si>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</si>
  <si>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</si>
  <si>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</si>
  <si>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</si>
  <si>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</si>
  <si>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</si>
  <si>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</si>
  <si>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</si>
  <si>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</si>
  <si>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</si>
  <si>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</si>
  <si>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</si>
  <si>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</si>
  <si>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</si>
  <si>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</si>
  <si>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</si>
  <si>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</si>
  <si>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</si>
  <si>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</si>
  <si>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</si>
  <si>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</si>
  <si>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</si>
  <si>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</si>
  <si>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</si>
  <si>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</si>
  <si>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</si>
  <si>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</si>
  <si>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</si>
  <si>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</si>
  <si>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</si>
  <si>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</si>
  <si>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</si>
  <si>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</si>
  <si>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</si>
  <si>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</si>
  <si>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</si>
  <si>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</si>
  <si>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</si>
  <si>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</si>
  <si>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</si>
  <si>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</si>
  <si>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</si>
  <si>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</si>
  <si>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</si>
  <si>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</si>
  <si>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</si>
  <si>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</si>
  <si>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</si>
  <si>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</si>
  <si>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</si>
  <si>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</si>
  <si>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</si>
  <si>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</si>
  <si>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</si>
  <si>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</si>
  <si>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</si>
  <si>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</si>
  <si>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</si>
  <si>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</si>
  <si>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</si>
  <si>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</si>
  <si>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</si>
  <si>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</si>
  <si>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</si>
  <si>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</si>
  <si>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</si>
  <si>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</si>
  <si>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</si>
  <si>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</si>
  <si>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</si>
  <si>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</si>
  <si>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</si>
  <si>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</si>
  <si>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</si>
  <si>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</si>
  <si>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</si>
  <si>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</si>
  <si>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</si>
  <si>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</si>
  <si>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</si>
  <si>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</si>
  <si>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</si>
  <si>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</si>
  <si>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</si>
  <si>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</si>
  <si>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</si>
  <si>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</si>
  <si>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</si>
  <si>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</si>
  <si>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</si>
  <si>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</si>
  <si>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</si>
  <si>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</si>
  <si>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</si>
  <si>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</si>
  <si>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</si>
  <si>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</si>
  <si>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</si>
  <si>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</si>
  <si>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</si>
  <si>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</si>
  <si>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</si>
  <si>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</si>
  <si>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</si>
  <si>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</si>
  <si>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</si>
  <si>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</si>
  <si>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</si>
  <si>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</si>
  <si>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</si>
  <si>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</si>
  <si>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</si>
  <si>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</si>
  <si>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</si>
  <si>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</si>
  <si>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</si>
  <si>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</si>
  <si>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</si>
  <si>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</si>
  <si>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</si>
  <si>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</si>
  <si>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</si>
  <si>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</si>
  <si>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</si>
  <si>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</si>
  <si>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</si>
  <si>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</si>
  <si>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</si>
  <si>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</si>
  <si>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</si>
  <si>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</si>
  <si>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</si>
  <si>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</si>
  <si>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</si>
  <si>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</si>
  <si>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</si>
  <si>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</si>
  <si>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</si>
  <si>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</si>
  <si>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</si>
  <si>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</si>
  <si>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</si>
  <si>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</si>
  <si>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</si>
  <si>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</si>
  <si>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</si>
  <si>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</si>
  <si>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</si>
  <si>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</si>
  <si>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</si>
  <si>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</si>
  <si>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</si>
  <si>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</si>
  <si>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</si>
  <si>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</si>
  <si>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</si>
  <si>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</si>
  <si>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</si>
  <si>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</si>
  <si>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</si>
  <si>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</si>
  <si>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</si>
  <si>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</si>
  <si>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</si>
  <si>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</si>
  <si>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</si>
  <si>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</si>
  <si>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</si>
  <si>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</si>
  <si>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</si>
  <si>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</si>
  <si>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</si>
  <si>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</si>
  <si>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</si>
  <si>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</si>
  <si>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</si>
  <si>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</si>
  <si>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</si>
  <si>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</si>
  <si>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</si>
  <si>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</si>
  <si>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</si>
  <si>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</si>
  <si>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</si>
  <si>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</si>
  <si>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</si>
  <si>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</si>
  <si>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</si>
  <si>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</si>
  <si>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</si>
  <si>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</si>
  <si>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</si>
  <si>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</si>
  <si>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</si>
  <si>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</si>
  <si>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</si>
  <si>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</si>
  <si>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</si>
  <si>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</si>
  <si>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</si>
  <si>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</si>
  <si>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</si>
  <si>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</si>
  <si>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</si>
  <si>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</si>
  <si>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</si>
  <si>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</si>
  <si>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</si>
  <si>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</si>
  <si>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</si>
  <si>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</si>
  <si>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</si>
  <si>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</si>
  <si>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</si>
  <si>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</si>
  <si>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</si>
  <si>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</si>
  <si>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</si>
  <si>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</si>
  <si>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</si>
  <si>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</si>
  <si>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</si>
  <si>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</si>
  <si>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</si>
  <si>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</si>
  <si>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</si>
  <si>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</si>
  <si>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</si>
  <si>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</si>
  <si>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</si>
  <si>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</si>
  <si>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</si>
  <si>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</si>
  <si>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</si>
  <si>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</si>
  <si>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</si>
  <si>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</si>
  <si>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</si>
  <si>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</si>
  <si>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</si>
  <si>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</si>
  <si>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</si>
  <si>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</si>
  <si>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</si>
  <si>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</si>
  <si>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</si>
  <si>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</si>
  <si>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</si>
  <si>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</si>
  <si>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</si>
  <si>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</si>
  <si>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</si>
  <si>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</si>
  <si>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</si>
  <si>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</si>
  <si>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</si>
  <si>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</si>
  <si>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</si>
  <si>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</si>
  <si>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</si>
  <si>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</si>
  <si>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</si>
  <si>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</si>
  <si>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</si>
  <si>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</si>
  <si>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</si>
  <si>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</si>
  <si>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</si>
  <si>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</si>
  <si>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</si>
  <si>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</si>
  <si>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</si>
  <si>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</si>
  <si>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</si>
  <si>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</si>
  <si>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</si>
  <si>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</si>
  <si>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</si>
  <si>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</si>
  <si>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</si>
  <si>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</si>
  <si>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</si>
  <si>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</si>
  <si>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</si>
  <si>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</si>
  <si>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</si>
  <si>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</si>
  <si>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</si>
  <si>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</si>
  <si>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</si>
  <si>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</si>
  <si>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</si>
  <si>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</si>
  <si>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</si>
  <si>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</si>
  <si>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</si>
  <si>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</si>
  <si>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</si>
  <si>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</si>
  <si>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</si>
  <si>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</si>
  <si>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</si>
  <si>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</si>
  <si>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</si>
  <si>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</si>
  <si>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</si>
  <si>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</si>
  <si>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</si>
  <si>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</si>
  <si>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</si>
  <si>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/М.Николова/</t>
  </si>
  <si>
    <t>НЕКОНСОЛИДИРАН</t>
  </si>
  <si>
    <t xml:space="preserve">                      /М.Николова/</t>
  </si>
  <si>
    <t>/М. Николова/</t>
  </si>
  <si>
    <t xml:space="preserve">                          /М. Николова/</t>
  </si>
  <si>
    <t xml:space="preserve">                  /М. Николова/</t>
  </si>
  <si>
    <t>Съставител:……………                                                             Ръководител:.......................................</t>
  </si>
  <si>
    <t>/М.Николова/                                                                                    /проф.А.Конарев, А.Дапев/</t>
  </si>
  <si>
    <t xml:space="preserve"> Ръководител:</t>
  </si>
  <si>
    <t xml:space="preserve">                                    Съставител:                       </t>
  </si>
  <si>
    <t>1.ПЧБ "Надежда" - Пловдив</t>
  </si>
  <si>
    <t xml:space="preserve">    /проф.А.Конарев, С.Киприн/</t>
  </si>
  <si>
    <t xml:space="preserve">  </t>
  </si>
  <si>
    <t>проф.А.Конарев</t>
  </si>
  <si>
    <t xml:space="preserve"> С.Киприн</t>
  </si>
  <si>
    <t>Оптела - Оптични технологии АД - Пловдив</t>
  </si>
  <si>
    <t>ЗММ Металик АД - Пазарджик</t>
  </si>
  <si>
    <t>Атлас Юнион ЕООД - Пловдив</t>
  </si>
  <si>
    <t>Популярна каса 95 АД - Пловдив</t>
  </si>
  <si>
    <t>Иновационен фонд Д1 АД</t>
  </si>
  <si>
    <t>Унимаш АД - Дебелец</t>
  </si>
  <si>
    <t>Унимаш индъстрис АД</t>
  </si>
  <si>
    <t>ОКУ АД</t>
  </si>
  <si>
    <t>Съединение Асет Мениджмънт АД</t>
  </si>
  <si>
    <t>КОРПОРАЦИЯ ЗА ТЕХНОЛОГИИ И ИНОВАЦИИ "СЪЕДИНЕНИЕ" АД СОФИЯ</t>
  </si>
  <si>
    <t>30.10.2008</t>
  </si>
  <si>
    <t>Дата на съставяне:30.10.2008</t>
  </si>
  <si>
    <t xml:space="preserve">Дата на съставяне:30.10.2008                          </t>
  </si>
  <si>
    <t xml:space="preserve">Дата  на съставяне: 30.10.2008                                                                                                       </t>
  </si>
  <si>
    <t>Дата на съставяне: 30.10.2008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</si>
</sst>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3">
      <selection activeCell="G30" sqref="G3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5" t="s">
        <v>1</v>
      </c>
      <c r="B3" s="586"/>
      <c r="C3" s="586"/>
      <c r="D3" s="586"/>
      <c r="E3" s="462" t="s">
        <v>884</v>
      </c>
      <c r="F3" s="217" t="s">
        <v>2</v>
      </c>
      <c r="G3" s="172"/>
      <c r="H3" s="461">
        <v>115086942</v>
      </c>
    </row>
    <row r="4" spans="1:8" ht="15">
      <c r="A4" s="585" t="s">
        <v>3</v>
      </c>
      <c r="B4" s="589"/>
      <c r="C4" s="589"/>
      <c r="D4" s="589"/>
      <c r="E4" s="504" t="s">
        <v>861</v>
      </c>
      <c r="F4" s="587" t="s">
        <v>4</v>
      </c>
      <c r="G4" s="588"/>
      <c r="H4" s="461" t="s">
        <v>159</v>
      </c>
    </row>
    <row r="5" spans="1:8" ht="15">
      <c r="A5" s="585" t="s">
        <v>5</v>
      </c>
      <c r="B5" s="586"/>
      <c r="C5" s="586"/>
      <c r="D5" s="586"/>
      <c r="E5" s="505">
        <v>39721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12000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2</v>
      </c>
      <c r="D12" s="151">
        <v>2</v>
      </c>
      <c r="E12" s="237" t="s">
        <v>26</v>
      </c>
      <c r="F12" s="242" t="s">
        <v>27</v>
      </c>
      <c r="G12" s="153">
        <v>12000</v>
      </c>
      <c r="H12" s="153">
        <v>3000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78</v>
      </c>
      <c r="D17" s="151">
        <v>131</v>
      </c>
      <c r="E17" s="243" t="s">
        <v>46</v>
      </c>
      <c r="F17" s="245" t="s">
        <v>47</v>
      </c>
      <c r="G17" s="154">
        <f>G11+G14+G15+G16</f>
        <v>12000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14</v>
      </c>
      <c r="D18" s="151">
        <v>17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94</v>
      </c>
      <c r="D19" s="155">
        <f>SUM(D11:D18)</f>
        <v>150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6066</v>
      </c>
      <c r="D20" s="151">
        <v>6070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1034</v>
      </c>
      <c r="H21" s="156">
        <f>SUM(H22:H24)</f>
        <v>179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1018</v>
      </c>
      <c r="H22" s="152">
        <v>163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16</v>
      </c>
      <c r="H24" s="152">
        <v>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1141</v>
      </c>
      <c r="H25" s="154">
        <f>H19+H20+H21</f>
        <v>286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30</v>
      </c>
      <c r="D26" s="151">
        <v>34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30</v>
      </c>
      <c r="D27" s="155">
        <f>SUM(D23:D26)</f>
        <v>34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11036</v>
      </c>
      <c r="H31" s="152">
        <v>9855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11036</v>
      </c>
      <c r="H33" s="154">
        <f>H27+H31+H32</f>
        <v>9855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15572</v>
      </c>
      <c r="D34" s="155">
        <f>SUM(D35:D38)</f>
        <v>3942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14983</v>
      </c>
      <c r="D35" s="151">
        <v>3925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3</v>
      </c>
      <c r="D36" s="151">
        <v>17</v>
      </c>
      <c r="E36" s="237" t="s">
        <v>110</v>
      </c>
      <c r="F36" s="261" t="s">
        <v>111</v>
      </c>
      <c r="G36" s="154">
        <f>G25+G17+G33</f>
        <v>24177</v>
      </c>
      <c r="H36" s="154">
        <f>H25+H17+H33</f>
        <v>13141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586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1536</v>
      </c>
      <c r="H43" s="152">
        <v>1479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15572</v>
      </c>
      <c r="D45" s="155">
        <f>D34+D39+D44</f>
        <v>3942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191</v>
      </c>
      <c r="H46" s="152">
        <v>297</v>
      </c>
    </row>
    <row r="47" spans="1:13" ht="15">
      <c r="A47" s="235" t="s">
        <v>143</v>
      </c>
      <c r="B47" s="241" t="s">
        <v>144</v>
      </c>
      <c r="C47" s="151">
        <v>388</v>
      </c>
      <c r="D47" s="151">
        <v>464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20</v>
      </c>
      <c r="D48" s="151">
        <v>20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1727</v>
      </c>
      <c r="H49" s="154">
        <f>SUM(H43:H48)</f>
        <v>1776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408</v>
      </c>
      <c r="D51" s="155">
        <f>SUM(D47:D50)</f>
        <v>484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1136</v>
      </c>
      <c r="H53" s="152">
        <v>1136</v>
      </c>
    </row>
    <row r="54" spans="1:8" ht="15">
      <c r="A54" s="235" t="s">
        <v>166</v>
      </c>
      <c r="B54" s="249" t="s">
        <v>167</v>
      </c>
      <c r="C54" s="151">
        <v>3</v>
      </c>
      <c r="D54" s="151">
        <v>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22173</v>
      </c>
      <c r="D55" s="155">
        <f>D19+D20+D21+D27+D32+D45+D51+D53+D54</f>
        <v>10683</v>
      </c>
      <c r="E55" s="237" t="s">
        <v>172</v>
      </c>
      <c r="F55" s="261" t="s">
        <v>173</v>
      </c>
      <c r="G55" s="154">
        <f>G49+G51+G52+G53+G54</f>
        <v>2863</v>
      </c>
      <c r="H55" s="154">
        <f>H49+H51+H52+H53+H54</f>
        <v>2912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</v>
      </c>
      <c r="D59" s="151">
        <v>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9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1695</v>
      </c>
      <c r="H61" s="154">
        <f>SUM(H62:H68)</f>
        <v>1601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1384</v>
      </c>
      <c r="H62" s="152">
        <v>1285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62</v>
      </c>
      <c r="H63" s="152">
        <v>63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19</v>
      </c>
      <c r="D64" s="155">
        <f>SUM(D58:D63)</f>
        <v>7</v>
      </c>
      <c r="E64" s="237" t="s">
        <v>200</v>
      </c>
      <c r="F64" s="242" t="s">
        <v>201</v>
      </c>
      <c r="G64" s="152">
        <v>111</v>
      </c>
      <c r="H64" s="152">
        <v>97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91</v>
      </c>
      <c r="H66" s="152">
        <v>123</v>
      </c>
    </row>
    <row r="67" spans="1:8" ht="15">
      <c r="A67" s="235" t="s">
        <v>207</v>
      </c>
      <c r="B67" s="241" t="s">
        <v>208</v>
      </c>
      <c r="C67" s="151">
        <v>579</v>
      </c>
      <c r="D67" s="151">
        <v>818</v>
      </c>
      <c r="E67" s="237" t="s">
        <v>209</v>
      </c>
      <c r="F67" s="242" t="s">
        <v>210</v>
      </c>
      <c r="G67" s="152">
        <v>6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18</v>
      </c>
      <c r="D68" s="151">
        <v>17</v>
      </c>
      <c r="E68" s="237" t="s">
        <v>213</v>
      </c>
      <c r="F68" s="242" t="s">
        <v>214</v>
      </c>
      <c r="G68" s="152">
        <v>41</v>
      </c>
      <c r="H68" s="152">
        <v>29</v>
      </c>
    </row>
    <row r="69" spans="1:8" ht="15">
      <c r="A69" s="235" t="s">
        <v>215</v>
      </c>
      <c r="B69" s="241" t="s">
        <v>216</v>
      </c>
      <c r="C69" s="151">
        <v>29</v>
      </c>
      <c r="D69" s="151">
        <v>20</v>
      </c>
      <c r="E69" s="251" t="s">
        <v>78</v>
      </c>
      <c r="F69" s="242" t="s">
        <v>217</v>
      </c>
      <c r="G69" s="152">
        <v>360</v>
      </c>
      <c r="H69" s="152">
        <v>349</v>
      </c>
    </row>
    <row r="70" spans="1:8" ht="15">
      <c r="A70" s="235" t="s">
        <v>218</v>
      </c>
      <c r="B70" s="241" t="s">
        <v>219</v>
      </c>
      <c r="C70" s="151">
        <v>128</v>
      </c>
      <c r="D70" s="151">
        <v>128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18</v>
      </c>
      <c r="D71" s="151">
        <v>27</v>
      </c>
      <c r="E71" s="253" t="s">
        <v>46</v>
      </c>
      <c r="F71" s="273" t="s">
        <v>224</v>
      </c>
      <c r="G71" s="161">
        <f>G59+G60+G61+G69+G70</f>
        <v>2055</v>
      </c>
      <c r="H71" s="161">
        <f>H59+H60+H61+H69+H70</f>
        <v>1950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</v>
      </c>
      <c r="D72" s="151">
        <v>23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171</v>
      </c>
      <c r="D74" s="151">
        <v>123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951</v>
      </c>
      <c r="D75" s="155">
        <f>SUM(D67:D74)</f>
        <v>1156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5942</v>
      </c>
      <c r="D78" s="155">
        <f>SUM(D79:D81)</f>
        <v>6131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2055</v>
      </c>
      <c r="H79" s="162">
        <f>H71+H74+H75+H76</f>
        <v>1950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5942</v>
      </c>
      <c r="D81" s="151">
        <v>6131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5942</v>
      </c>
      <c r="D84" s="155">
        <f>D83+D82+D78</f>
        <v>6131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6922</v>
      </c>
      <c r="D93" s="155">
        <f>D64+D75+D84+D91+D92</f>
        <v>7320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29095</v>
      </c>
      <c r="D94" s="164">
        <f>D93+D55</f>
        <v>18003</v>
      </c>
      <c r="E94" s="449" t="s">
        <v>270</v>
      </c>
      <c r="F94" s="289" t="s">
        <v>271</v>
      </c>
      <c r="G94" s="165">
        <f>G36+G39+G55+G79</f>
        <v>29095</v>
      </c>
      <c r="H94" s="165">
        <f>H36+H39+H55+H79</f>
        <v>18003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886</v>
      </c>
      <c r="B98" s="432"/>
      <c r="C98" s="584" t="s">
        <v>866</v>
      </c>
      <c r="D98" s="584"/>
      <c r="E98" s="584"/>
      <c r="F98" s="212"/>
      <c r="G98" s="171"/>
      <c r="H98" s="172"/>
      <c r="M98" s="157"/>
    </row>
    <row r="99" spans="3:8" ht="15" customHeight="1">
      <c r="C99" s="45"/>
      <c r="D99" s="1" t="s">
        <v>867</v>
      </c>
      <c r="E99" s="425" t="s">
        <v>872</v>
      </c>
      <c r="H99" s="575"/>
    </row>
    <row r="100" spans="1:8" ht="12.75">
      <c r="A100" s="173"/>
      <c r="B100" s="173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J22" sqref="J2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КОРПОРАЦИЯ ЗА ТЕХНОЛОГИИ И ИНОВАЦИИ "СЪЕДИНЕНИЕ" АД СОФИЯ</v>
      </c>
      <c r="C2" s="579"/>
      <c r="D2" s="579"/>
      <c r="E2" s="579"/>
      <c r="F2" s="581" t="s">
        <v>2</v>
      </c>
      <c r="G2" s="581"/>
      <c r="H2" s="526">
        <f>'справка №1-БАЛАНС'!H3</f>
        <v>115086942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0">
        <f>'справка №1-БАЛАНС'!E5</f>
        <v>39721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41</v>
      </c>
      <c r="D9" s="46">
        <v>18</v>
      </c>
      <c r="E9" s="298" t="s">
        <v>284</v>
      </c>
      <c r="F9" s="549" t="s">
        <v>285</v>
      </c>
      <c r="G9" s="550">
        <v>2</v>
      </c>
      <c r="H9" s="550"/>
    </row>
    <row r="10" spans="1:8" ht="12">
      <c r="A10" s="298" t="s">
        <v>286</v>
      </c>
      <c r="B10" s="299" t="s">
        <v>287</v>
      </c>
      <c r="C10" s="46">
        <v>293</v>
      </c>
      <c r="D10" s="46">
        <v>44</v>
      </c>
      <c r="E10" s="298" t="s">
        <v>288</v>
      </c>
      <c r="F10" s="549" t="s">
        <v>289</v>
      </c>
      <c r="G10" s="550">
        <v>2</v>
      </c>
      <c r="H10" s="550"/>
    </row>
    <row r="11" spans="1:8" ht="12">
      <c r="A11" s="298" t="s">
        <v>290</v>
      </c>
      <c r="B11" s="299" t="s">
        <v>291</v>
      </c>
      <c r="C11" s="46">
        <v>8</v>
      </c>
      <c r="D11" s="46">
        <v>14</v>
      </c>
      <c r="E11" s="300" t="s">
        <v>292</v>
      </c>
      <c r="F11" s="549" t="s">
        <v>293</v>
      </c>
      <c r="G11" s="550">
        <v>258</v>
      </c>
      <c r="H11" s="550">
        <v>58</v>
      </c>
    </row>
    <row r="12" spans="1:8" ht="12">
      <c r="A12" s="298" t="s">
        <v>294</v>
      </c>
      <c r="B12" s="299" t="s">
        <v>295</v>
      </c>
      <c r="C12" s="46">
        <v>75</v>
      </c>
      <c r="D12" s="46">
        <v>7</v>
      </c>
      <c r="E12" s="300" t="s">
        <v>78</v>
      </c>
      <c r="F12" s="549" t="s">
        <v>296</v>
      </c>
      <c r="G12" s="550">
        <v>137</v>
      </c>
      <c r="H12" s="550">
        <v>59</v>
      </c>
    </row>
    <row r="13" spans="1:18" ht="12">
      <c r="A13" s="298" t="s">
        <v>297</v>
      </c>
      <c r="B13" s="299" t="s">
        <v>298</v>
      </c>
      <c r="C13" s="46">
        <v>13</v>
      </c>
      <c r="D13" s="46">
        <v>2</v>
      </c>
      <c r="E13" s="301" t="s">
        <v>51</v>
      </c>
      <c r="F13" s="551" t="s">
        <v>299</v>
      </c>
      <c r="G13" s="548">
        <f>SUM(G9:G12)</f>
        <v>399</v>
      </c>
      <c r="H13" s="548">
        <f>SUM(H9:H12)</f>
        <v>117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231</v>
      </c>
      <c r="D16" s="47">
        <v>55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667</v>
      </c>
      <c r="D19" s="49">
        <f>SUM(D9:D15)+D16</f>
        <v>140</v>
      </c>
      <c r="E19" s="304" t="s">
        <v>316</v>
      </c>
      <c r="F19" s="552" t="s">
        <v>317</v>
      </c>
      <c r="G19" s="550">
        <v>47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4</v>
      </c>
      <c r="H20" s="550">
        <v>1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145</v>
      </c>
      <c r="H21" s="550"/>
    </row>
    <row r="22" spans="1:8" ht="24">
      <c r="A22" s="304" t="s">
        <v>323</v>
      </c>
      <c r="B22" s="305" t="s">
        <v>324</v>
      </c>
      <c r="C22" s="46">
        <v>156</v>
      </c>
      <c r="D22" s="46">
        <v>73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94</v>
      </c>
      <c r="D23" s="46"/>
      <c r="E23" s="298" t="s">
        <v>329</v>
      </c>
      <c r="F23" s="552" t="s">
        <v>330</v>
      </c>
      <c r="G23" s="550">
        <v>11359</v>
      </c>
      <c r="H23" s="550">
        <v>927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11555</v>
      </c>
      <c r="H24" s="548">
        <f>SUM(H19:H23)</f>
        <v>931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251</v>
      </c>
      <c r="D26" s="49">
        <f>SUM(D22:D25)</f>
        <v>73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918</v>
      </c>
      <c r="D28" s="50">
        <f>D26+D19</f>
        <v>213</v>
      </c>
      <c r="E28" s="127" t="s">
        <v>338</v>
      </c>
      <c r="F28" s="554" t="s">
        <v>339</v>
      </c>
      <c r="G28" s="548">
        <f>G13+G15+G24</f>
        <v>11954</v>
      </c>
      <c r="H28" s="548">
        <f>H13+H15+H24</f>
        <v>1048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11036</v>
      </c>
      <c r="D30" s="50">
        <f>IF((H28-D28)&gt;0,H28-D28,0)</f>
        <v>835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918</v>
      </c>
      <c r="D33" s="49">
        <f>D28+D31+D32</f>
        <v>213</v>
      </c>
      <c r="E33" s="127" t="s">
        <v>352</v>
      </c>
      <c r="F33" s="554" t="s">
        <v>353</v>
      </c>
      <c r="G33" s="53">
        <f>G32+G31+G28</f>
        <v>11954</v>
      </c>
      <c r="H33" s="53">
        <f>H32+H31+H28</f>
        <v>1048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11036</v>
      </c>
      <c r="D34" s="50">
        <f>IF((H33-D33)&gt;0,H33-D33,0)</f>
        <v>835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11036</v>
      </c>
      <c r="D39" s="460">
        <f>+IF((H33-D33-D35)&gt;0,H33-D33-D35,0)</f>
        <v>835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11036</v>
      </c>
      <c r="D41" s="52">
        <f>IF(H39=0,IF(D39-D40&gt;0,D39-D40+H40,0),IF(H39-H40&lt;0,H40-H39+D39,0))</f>
        <v>835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11954</v>
      </c>
      <c r="D42" s="53">
        <f>D33+D35+D39</f>
        <v>1048</v>
      </c>
      <c r="E42" s="128" t="s">
        <v>379</v>
      </c>
      <c r="F42" s="129" t="s">
        <v>380</v>
      </c>
      <c r="G42" s="53">
        <f>G39+G33</f>
        <v>11954</v>
      </c>
      <c r="H42" s="53">
        <f>H39+H33</f>
        <v>1048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2" t="s">
        <v>858</v>
      </c>
      <c r="B45" s="582"/>
      <c r="C45" s="582"/>
      <c r="D45" s="582"/>
      <c r="E45" s="58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7" t="s">
        <v>885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860</v>
      </c>
      <c r="E49" s="560"/>
      <c r="F49" s="560"/>
      <c r="G49" s="563"/>
      <c r="H49" s="563"/>
    </row>
    <row r="50" spans="1:8" ht="12.75" customHeight="1">
      <c r="A50" s="561"/>
      <c r="B50" s="562"/>
      <c r="C50" s="576"/>
      <c r="D50" s="591"/>
      <c r="E50" s="591"/>
      <c r="F50" s="591"/>
      <c r="G50" s="591"/>
      <c r="H50" s="591"/>
    </row>
    <row r="51" spans="1:8" ht="12">
      <c r="A51" s="564"/>
      <c r="B51" s="560"/>
      <c r="C51" s="428" t="s">
        <v>779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 t="s">
        <v>871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300" verticalDpi="3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52" sqref="C52:D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КОРПОРАЦИЯ ЗА ТЕХНОЛОГИИ И ИНОВАЦИИ "СЪЕДИНЕНИЕ" 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39721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351</v>
      </c>
      <c r="D10" s="54">
        <v>117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-234</v>
      </c>
      <c r="D11" s="54">
        <v>-227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307</v>
      </c>
      <c r="D12" s="54">
        <v>13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-74</v>
      </c>
      <c r="D13" s="54">
        <v>-16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-37</v>
      </c>
      <c r="D14" s="54">
        <v>-8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-146</v>
      </c>
      <c r="D19" s="54">
        <v>-157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167</v>
      </c>
      <c r="D20" s="55">
        <f>SUM(D10:D19)</f>
        <v>-289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-7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83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-136</v>
      </c>
      <c r="D27" s="54">
        <v>-50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3</v>
      </c>
      <c r="D29" s="54">
        <v>19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-56</v>
      </c>
      <c r="D32" s="55">
        <f>SUM(D22:D31)</f>
        <v>-31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1000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109</v>
      </c>
      <c r="D36" s="54">
        <v>297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-232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-3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-127</v>
      </c>
      <c r="D42" s="55">
        <f>SUM(D34:D41)</f>
        <v>1297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-16</v>
      </c>
      <c r="D43" s="55">
        <f>D42+D32+D20</f>
        <v>977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25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</v>
      </c>
      <c r="D45" s="55">
        <f>D44+D43</f>
        <v>1002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</v>
      </c>
      <c r="D46" s="56">
        <v>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1000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3"/>
      <c r="D50" s="583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779</v>
      </c>
      <c r="C52" s="583"/>
      <c r="D52" s="583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I18" sqref="I1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КОРПОРАЦИЯ ЗА ТЕХНОЛОГИИ И ИНОВАЦИИ "СЪЕДИНЕНИЕ" АД СОФИЯ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39721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0</v>
      </c>
      <c r="F11" s="58">
        <f>'справка №1-БАЛАНС'!H22</f>
        <v>163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9855</v>
      </c>
      <c r="J11" s="58">
        <f>'справка №1-БАЛАНС'!H29+'справка №1-БАЛАНС'!H32</f>
        <v>0</v>
      </c>
      <c r="K11" s="60"/>
      <c r="L11" s="344">
        <f>SUM(C11:K11)</f>
        <v>13141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0</v>
      </c>
      <c r="F15" s="61">
        <f t="shared" si="2"/>
        <v>163</v>
      </c>
      <c r="G15" s="61">
        <f t="shared" si="2"/>
        <v>0</v>
      </c>
      <c r="H15" s="61">
        <f t="shared" si="2"/>
        <v>16</v>
      </c>
      <c r="I15" s="61">
        <f t="shared" si="2"/>
        <v>9855</v>
      </c>
      <c r="J15" s="61">
        <f t="shared" si="2"/>
        <v>0</v>
      </c>
      <c r="K15" s="61">
        <f t="shared" si="2"/>
        <v>0</v>
      </c>
      <c r="L15" s="344">
        <f t="shared" si="1"/>
        <v>13141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11036</v>
      </c>
      <c r="J16" s="345">
        <f>+'справка №1-БАЛАНС'!G32</f>
        <v>0</v>
      </c>
      <c r="K16" s="60"/>
      <c r="L16" s="344">
        <f t="shared" si="1"/>
        <v>11036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9000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855</v>
      </c>
      <c r="G17" s="62">
        <f t="shared" si="3"/>
        <v>0</v>
      </c>
      <c r="H17" s="62">
        <f t="shared" si="3"/>
        <v>0</v>
      </c>
      <c r="I17" s="62">
        <f t="shared" si="3"/>
        <v>-9855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9000</v>
      </c>
      <c r="D19" s="60"/>
      <c r="E19" s="60"/>
      <c r="F19" s="60">
        <v>855</v>
      </c>
      <c r="G19" s="60"/>
      <c r="H19" s="60"/>
      <c r="I19" s="60">
        <v>-9855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12000</v>
      </c>
      <c r="D29" s="59">
        <f aca="true" t="shared" si="6" ref="D29:M29">D17+D20+D21+D24+D28+D27+D15+D16</f>
        <v>107</v>
      </c>
      <c r="E29" s="59">
        <f t="shared" si="6"/>
        <v>0</v>
      </c>
      <c r="F29" s="59">
        <f t="shared" si="6"/>
        <v>1018</v>
      </c>
      <c r="G29" s="59">
        <f t="shared" si="6"/>
        <v>0</v>
      </c>
      <c r="H29" s="59">
        <f t="shared" si="6"/>
        <v>16</v>
      </c>
      <c r="I29" s="59">
        <f t="shared" si="6"/>
        <v>11036</v>
      </c>
      <c r="J29" s="59">
        <f t="shared" si="6"/>
        <v>0</v>
      </c>
      <c r="K29" s="59">
        <f t="shared" si="6"/>
        <v>0</v>
      </c>
      <c r="L29" s="344">
        <f t="shared" si="1"/>
        <v>24177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12000</v>
      </c>
      <c r="D32" s="59">
        <f t="shared" si="7"/>
        <v>107</v>
      </c>
      <c r="E32" s="59">
        <f t="shared" si="7"/>
        <v>0</v>
      </c>
      <c r="F32" s="59">
        <f t="shared" si="7"/>
        <v>1018</v>
      </c>
      <c r="G32" s="59">
        <f t="shared" si="7"/>
        <v>0</v>
      </c>
      <c r="H32" s="59">
        <f t="shared" si="7"/>
        <v>16</v>
      </c>
      <c r="I32" s="59">
        <f t="shared" si="7"/>
        <v>11036</v>
      </c>
      <c r="J32" s="59">
        <f t="shared" si="7"/>
        <v>0</v>
      </c>
      <c r="K32" s="59">
        <f t="shared" si="7"/>
        <v>0</v>
      </c>
      <c r="L32" s="344">
        <f t="shared" si="1"/>
        <v>24177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859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454" t="s">
        <v>888</v>
      </c>
      <c r="B36" s="19"/>
      <c r="C36" s="15"/>
      <c r="D36" s="593" t="s">
        <v>381</v>
      </c>
      <c r="E36" s="593"/>
      <c r="F36" s="593"/>
      <c r="G36" s="593"/>
      <c r="H36" s="593"/>
      <c r="I36" s="593"/>
      <c r="J36" s="15" t="s">
        <v>868</v>
      </c>
      <c r="K36" s="15"/>
      <c r="L36" s="593"/>
      <c r="M36" s="593"/>
      <c r="N36" s="11"/>
    </row>
    <row r="37" spans="1:14" ht="14.25" customHeight="1">
      <c r="A37" s="536"/>
      <c r="B37" s="537"/>
      <c r="C37" s="538"/>
      <c r="D37" s="538"/>
      <c r="E37" s="538" t="s">
        <v>860</v>
      </c>
      <c r="F37" s="538"/>
      <c r="G37" s="538"/>
      <c r="H37" s="538"/>
      <c r="I37" s="538"/>
      <c r="J37" s="538"/>
      <c r="K37" s="425" t="s">
        <v>871</v>
      </c>
      <c r="L37" s="538"/>
      <c r="M37" s="348"/>
      <c r="N37" s="11"/>
    </row>
    <row r="38" spans="1:14" ht="12">
      <c r="A38" s="536"/>
      <c r="B38" s="537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53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6:M36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8" bottom="0.3" header="0.3" footer="0.16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D28" sqref="D2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1" t="s">
        <v>383</v>
      </c>
      <c r="B2" s="612"/>
      <c r="C2" s="613" t="str">
        <f>'справка №1-БАЛАНС'!E3</f>
        <v>КОРПОРАЦИЯ ЗА ТЕХНОЛОГИИ И ИНОВАЦИИ "СЪЕДИНЕНИЕ" АД СОФИЯ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11" t="s">
        <v>5</v>
      </c>
      <c r="B3" s="612"/>
      <c r="C3" s="614">
        <f>'справка №1-БАЛАНС'!E5</f>
        <v>39721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1" t="s">
        <v>528</v>
      </c>
      <c r="R5" s="601" t="s">
        <v>529</v>
      </c>
    </row>
    <row r="6" spans="1:18" s="100" customFormat="1" ht="48">
      <c r="A6" s="606"/>
      <c r="B6" s="607"/>
      <c r="C6" s="60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2"/>
      <c r="R6" s="60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</v>
      </c>
      <c r="E10" s="189"/>
      <c r="F10" s="189"/>
      <c r="G10" s="74">
        <f aca="true" t="shared" si="2" ref="G10:G39">D10+E10-F10</f>
        <v>2</v>
      </c>
      <c r="H10" s="65"/>
      <c r="I10" s="65"/>
      <c r="J10" s="74">
        <f aca="true" t="shared" si="3" ref="J10:J39">G10+H10-I10</f>
        <v>2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</v>
      </c>
      <c r="E11" s="189"/>
      <c r="F11" s="189"/>
      <c r="G11" s="74">
        <f t="shared" si="2"/>
        <v>7</v>
      </c>
      <c r="H11" s="65"/>
      <c r="I11" s="65"/>
      <c r="J11" s="74">
        <f t="shared" si="3"/>
        <v>7</v>
      </c>
      <c r="K11" s="65">
        <v>7</v>
      </c>
      <c r="L11" s="65"/>
      <c r="M11" s="65"/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18</v>
      </c>
      <c r="E13" s="189"/>
      <c r="F13" s="189"/>
      <c r="G13" s="74">
        <f t="shared" si="2"/>
        <v>18</v>
      </c>
      <c r="H13" s="65"/>
      <c r="I13" s="65"/>
      <c r="J13" s="74">
        <f t="shared" si="3"/>
        <v>18</v>
      </c>
      <c r="K13" s="65">
        <v>18</v>
      </c>
      <c r="L13" s="65"/>
      <c r="M13" s="65"/>
      <c r="N13" s="74">
        <f t="shared" si="4"/>
        <v>18</v>
      </c>
      <c r="O13" s="65"/>
      <c r="P13" s="65"/>
      <c r="Q13" s="74">
        <f t="shared" si="0"/>
        <v>18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131</v>
      </c>
      <c r="E15" s="457">
        <v>44</v>
      </c>
      <c r="F15" s="457">
        <v>97</v>
      </c>
      <c r="G15" s="74">
        <f t="shared" si="2"/>
        <v>78</v>
      </c>
      <c r="H15" s="458"/>
      <c r="I15" s="458"/>
      <c r="J15" s="74">
        <f t="shared" si="3"/>
        <v>78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164</v>
      </c>
      <c r="E16" s="189"/>
      <c r="F16" s="189"/>
      <c r="G16" s="74">
        <f t="shared" si="2"/>
        <v>164</v>
      </c>
      <c r="H16" s="65"/>
      <c r="I16" s="65"/>
      <c r="J16" s="74">
        <f t="shared" si="3"/>
        <v>164</v>
      </c>
      <c r="K16" s="65">
        <v>147</v>
      </c>
      <c r="L16" s="65">
        <v>3</v>
      </c>
      <c r="M16" s="65"/>
      <c r="N16" s="74">
        <f t="shared" si="4"/>
        <v>150</v>
      </c>
      <c r="O16" s="65"/>
      <c r="P16" s="65"/>
      <c r="Q16" s="74">
        <f aca="true" t="shared" si="5" ref="Q16:Q25">N16+O16-P16</f>
        <v>150</v>
      </c>
      <c r="R16" s="74">
        <f aca="true" t="shared" si="6" ref="R16:R25">J16-Q16</f>
        <v>14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322</v>
      </c>
      <c r="E17" s="194">
        <f>SUM(E9:E16)</f>
        <v>44</v>
      </c>
      <c r="F17" s="194">
        <f>SUM(F9:F16)</f>
        <v>97</v>
      </c>
      <c r="G17" s="74">
        <f t="shared" si="2"/>
        <v>269</v>
      </c>
      <c r="H17" s="75">
        <f>SUM(H9:H16)</f>
        <v>0</v>
      </c>
      <c r="I17" s="75">
        <f>SUM(I9:I16)</f>
        <v>0</v>
      </c>
      <c r="J17" s="74">
        <f t="shared" si="3"/>
        <v>269</v>
      </c>
      <c r="K17" s="75">
        <f>SUM(K9:K16)</f>
        <v>172</v>
      </c>
      <c r="L17" s="75">
        <f>SUM(L9:L16)</f>
        <v>3</v>
      </c>
      <c r="M17" s="75">
        <f>SUM(M9:M16)</f>
        <v>0</v>
      </c>
      <c r="N17" s="74">
        <f t="shared" si="4"/>
        <v>175</v>
      </c>
      <c r="O17" s="75">
        <f>SUM(O9:O16)</f>
        <v>0</v>
      </c>
      <c r="P17" s="75">
        <f>SUM(P9:P16)</f>
        <v>0</v>
      </c>
      <c r="Q17" s="74">
        <f t="shared" si="5"/>
        <v>175</v>
      </c>
      <c r="R17" s="74">
        <f t="shared" si="6"/>
        <v>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6070</v>
      </c>
      <c r="E18" s="187"/>
      <c r="F18" s="187">
        <v>4</v>
      </c>
      <c r="G18" s="74">
        <f t="shared" si="2"/>
        <v>6066</v>
      </c>
      <c r="H18" s="63"/>
      <c r="I18" s="63"/>
      <c r="J18" s="74">
        <f t="shared" si="3"/>
        <v>6066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6066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6</v>
      </c>
      <c r="E22" s="189"/>
      <c r="F22" s="189"/>
      <c r="G22" s="74">
        <f t="shared" si="2"/>
        <v>6</v>
      </c>
      <c r="H22" s="65"/>
      <c r="I22" s="65"/>
      <c r="J22" s="74">
        <f t="shared" si="3"/>
        <v>6</v>
      </c>
      <c r="K22" s="65">
        <v>6</v>
      </c>
      <c r="L22" s="65"/>
      <c r="M22" s="65"/>
      <c r="N22" s="74">
        <f t="shared" si="4"/>
        <v>6</v>
      </c>
      <c r="O22" s="65"/>
      <c r="P22" s="65"/>
      <c r="Q22" s="74">
        <f t="shared" si="5"/>
        <v>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64</v>
      </c>
      <c r="E24" s="189"/>
      <c r="F24" s="189"/>
      <c r="G24" s="74">
        <f t="shared" si="2"/>
        <v>64</v>
      </c>
      <c r="H24" s="65"/>
      <c r="I24" s="65"/>
      <c r="J24" s="74">
        <f t="shared" si="3"/>
        <v>64</v>
      </c>
      <c r="K24" s="65">
        <v>30</v>
      </c>
      <c r="L24" s="65">
        <v>4</v>
      </c>
      <c r="M24" s="65"/>
      <c r="N24" s="74">
        <f t="shared" si="4"/>
        <v>34</v>
      </c>
      <c r="O24" s="65"/>
      <c r="P24" s="65"/>
      <c r="Q24" s="74">
        <f t="shared" si="5"/>
        <v>34</v>
      </c>
      <c r="R24" s="74">
        <f t="shared" si="6"/>
        <v>30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70</v>
      </c>
      <c r="H25" s="66">
        <f t="shared" si="7"/>
        <v>0</v>
      </c>
      <c r="I25" s="66">
        <f t="shared" si="7"/>
        <v>0</v>
      </c>
      <c r="J25" s="67">
        <f t="shared" si="3"/>
        <v>70</v>
      </c>
      <c r="K25" s="66">
        <f t="shared" si="7"/>
        <v>36</v>
      </c>
      <c r="L25" s="66">
        <f t="shared" si="7"/>
        <v>4</v>
      </c>
      <c r="M25" s="66">
        <f t="shared" si="7"/>
        <v>0</v>
      </c>
      <c r="N25" s="67">
        <f t="shared" si="4"/>
        <v>40</v>
      </c>
      <c r="O25" s="66">
        <f t="shared" si="7"/>
        <v>0</v>
      </c>
      <c r="P25" s="66">
        <f t="shared" si="7"/>
        <v>0</v>
      </c>
      <c r="Q25" s="67">
        <f t="shared" si="5"/>
        <v>40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3942</v>
      </c>
      <c r="E27" s="192">
        <f aca="true" t="shared" si="8" ref="E27:P27">SUM(E28:E31)</f>
        <v>12437</v>
      </c>
      <c r="F27" s="192">
        <f t="shared" si="8"/>
        <v>807</v>
      </c>
      <c r="G27" s="71">
        <f t="shared" si="2"/>
        <v>15572</v>
      </c>
      <c r="H27" s="70">
        <f t="shared" si="8"/>
        <v>0</v>
      </c>
      <c r="I27" s="70">
        <f t="shared" si="8"/>
        <v>0</v>
      </c>
      <c r="J27" s="71">
        <f t="shared" si="3"/>
        <v>15572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15572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3925</v>
      </c>
      <c r="E28" s="189">
        <v>11851</v>
      </c>
      <c r="F28" s="189">
        <v>793</v>
      </c>
      <c r="G28" s="74">
        <f t="shared" si="2"/>
        <v>14983</v>
      </c>
      <c r="H28" s="65"/>
      <c r="I28" s="65"/>
      <c r="J28" s="74">
        <f t="shared" si="3"/>
        <v>14983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14983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17</v>
      </c>
      <c r="E29" s="189"/>
      <c r="F29" s="189">
        <v>14</v>
      </c>
      <c r="G29" s="74">
        <f t="shared" si="2"/>
        <v>3</v>
      </c>
      <c r="H29" s="72"/>
      <c r="I29" s="72"/>
      <c r="J29" s="74">
        <f t="shared" si="3"/>
        <v>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>
        <v>586</v>
      </c>
      <c r="F30" s="189"/>
      <c r="G30" s="74">
        <f t="shared" si="2"/>
        <v>586</v>
      </c>
      <c r="H30" s="72"/>
      <c r="I30" s="72"/>
      <c r="J30" s="74">
        <f t="shared" si="3"/>
        <v>586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586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3942</v>
      </c>
      <c r="E38" s="194">
        <f aca="true" t="shared" si="12" ref="E38:P38">E27+E32+E37</f>
        <v>12437</v>
      </c>
      <c r="F38" s="194">
        <f t="shared" si="12"/>
        <v>807</v>
      </c>
      <c r="G38" s="74">
        <f t="shared" si="2"/>
        <v>15572</v>
      </c>
      <c r="H38" s="75">
        <f t="shared" si="12"/>
        <v>0</v>
      </c>
      <c r="I38" s="75">
        <f t="shared" si="12"/>
        <v>0</v>
      </c>
      <c r="J38" s="74">
        <f t="shared" si="3"/>
        <v>15572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15572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10404</v>
      </c>
      <c r="E40" s="438">
        <f>E17+E18+E19+E25+E38+E39</f>
        <v>12481</v>
      </c>
      <c r="F40" s="438">
        <f aca="true" t="shared" si="13" ref="F40:R40">F17+F18+F19+F25+F38+F39</f>
        <v>908</v>
      </c>
      <c r="G40" s="438">
        <f t="shared" si="13"/>
        <v>21977</v>
      </c>
      <c r="H40" s="438">
        <f t="shared" si="13"/>
        <v>0</v>
      </c>
      <c r="I40" s="438">
        <f t="shared" si="13"/>
        <v>0</v>
      </c>
      <c r="J40" s="438">
        <f t="shared" si="13"/>
        <v>21977</v>
      </c>
      <c r="K40" s="438">
        <f t="shared" si="13"/>
        <v>208</v>
      </c>
      <c r="L40" s="438">
        <f t="shared" si="13"/>
        <v>7</v>
      </c>
      <c r="M40" s="438">
        <f t="shared" si="13"/>
        <v>0</v>
      </c>
      <c r="N40" s="438">
        <f t="shared" si="13"/>
        <v>215</v>
      </c>
      <c r="O40" s="438">
        <f t="shared" si="13"/>
        <v>0</v>
      </c>
      <c r="P40" s="438">
        <f t="shared" si="13"/>
        <v>0</v>
      </c>
      <c r="Q40" s="438">
        <f t="shared" si="13"/>
        <v>215</v>
      </c>
      <c r="R40" s="438">
        <f t="shared" si="13"/>
        <v>21762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889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0"/>
      <c r="L44" s="610"/>
      <c r="M44" s="610"/>
      <c r="N44" s="610"/>
      <c r="O44" s="599" t="s">
        <v>779</v>
      </c>
      <c r="P44" s="600"/>
      <c r="Q44" s="600"/>
      <c r="R44" s="60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863</v>
      </c>
      <c r="J45" s="349"/>
      <c r="K45" s="349"/>
      <c r="L45" s="349"/>
      <c r="M45" s="349"/>
      <c r="N45" s="349"/>
      <c r="O45" s="425" t="s">
        <v>871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D97" sqref="D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КОРПОРАЦИЯ ЗА ТЕХНОЛОГИИ И ИНОВАЦИИ "СЪЕДИНЕНИЕ" АД СОФИЯ</v>
      </c>
      <c r="C3" s="622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39721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388</v>
      </c>
      <c r="D11" s="119">
        <f>SUM(D12:D14)</f>
        <v>0</v>
      </c>
      <c r="E11" s="120">
        <f>SUM(E12:E14)</f>
        <v>388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388</v>
      </c>
      <c r="D12" s="108"/>
      <c r="E12" s="120">
        <f aca="true" t="shared" si="0" ref="E12:E42">C12-D12</f>
        <v>388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20</v>
      </c>
      <c r="D15" s="108"/>
      <c r="E15" s="120">
        <f t="shared" si="0"/>
        <v>20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408</v>
      </c>
      <c r="D19" s="104">
        <f>D11+D15+D16</f>
        <v>0</v>
      </c>
      <c r="E19" s="118">
        <f>E11+E15+E16</f>
        <v>408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579</v>
      </c>
      <c r="D24" s="119">
        <f>SUM(D25:D27)</f>
        <v>579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18</v>
      </c>
      <c r="D25" s="108">
        <v>18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434</v>
      </c>
      <c r="D26" s="108">
        <v>434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127</v>
      </c>
      <c r="D27" s="108">
        <v>127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18</v>
      </c>
      <c r="D28" s="108">
        <v>18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29</v>
      </c>
      <c r="D29" s="108">
        <v>29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128</v>
      </c>
      <c r="D30" s="108">
        <v>128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18</v>
      </c>
      <c r="D32" s="108">
        <v>18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8</v>
      </c>
      <c r="D35" s="108">
        <v>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171</v>
      </c>
      <c r="D38" s="105">
        <f>SUM(D39:D42)</f>
        <v>171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4</v>
      </c>
      <c r="D40" s="108">
        <v>4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167</v>
      </c>
      <c r="D42" s="108">
        <v>167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951</v>
      </c>
      <c r="D43" s="104">
        <f>D24+D28+D29+D31+D30+D32+D33+D38</f>
        <v>951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1359</v>
      </c>
      <c r="D44" s="103">
        <f>D43+D21+D19+D9</f>
        <v>951</v>
      </c>
      <c r="E44" s="118">
        <f>E43+E21+E19+E9</f>
        <v>408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1536</v>
      </c>
      <c r="D52" s="103">
        <f>SUM(D53:D55)</f>
        <v>0</v>
      </c>
      <c r="E52" s="119">
        <f>C52-D52</f>
        <v>1536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1536</v>
      </c>
      <c r="D53" s="108"/>
      <c r="E53" s="119">
        <f>C53-D53</f>
        <v>1536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191</v>
      </c>
      <c r="D62" s="108"/>
      <c r="E62" s="119">
        <f t="shared" si="1"/>
        <v>191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1727</v>
      </c>
      <c r="D66" s="103">
        <f>D52+D56+D61+D62+D63+D64</f>
        <v>0</v>
      </c>
      <c r="E66" s="119">
        <f t="shared" si="1"/>
        <v>1727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1136</v>
      </c>
      <c r="D68" s="108"/>
      <c r="E68" s="119">
        <f t="shared" si="1"/>
        <v>1136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1384</v>
      </c>
      <c r="D71" s="105">
        <f>SUM(D72:D74)</f>
        <v>1384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802</v>
      </c>
      <c r="D72" s="108">
        <v>802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582</v>
      </c>
      <c r="D74" s="108">
        <v>582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311</v>
      </c>
      <c r="D85" s="104">
        <f>SUM(D86:D90)+D94</f>
        <v>311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62</v>
      </c>
      <c r="D86" s="108">
        <v>62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111</v>
      </c>
      <c r="D87" s="108">
        <v>111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91</v>
      </c>
      <c r="D89" s="108">
        <v>91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41</v>
      </c>
      <c r="D90" s="103">
        <f>SUM(D91:D93)</f>
        <v>41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41</v>
      </c>
      <c r="D93" s="108">
        <v>41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360</v>
      </c>
      <c r="D95" s="108">
        <v>360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2055</v>
      </c>
      <c r="D96" s="104">
        <f>D85+D80+D75+D71+D95</f>
        <v>2055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4918</v>
      </c>
      <c r="D97" s="104">
        <f>D96+D68+D66</f>
        <v>2055</v>
      </c>
      <c r="E97" s="104">
        <f>E96+E68+E66</f>
        <v>2863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886</v>
      </c>
      <c r="B109" s="616"/>
      <c r="C109" s="616" t="s">
        <v>817</v>
      </c>
      <c r="D109" s="616"/>
      <c r="E109" s="616"/>
      <c r="F109" s="616"/>
    </row>
    <row r="110" spans="1:6" ht="24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15" t="s">
        <v>779</v>
      </c>
      <c r="D111" s="615"/>
      <c r="E111" s="615"/>
      <c r="F111" s="615"/>
    </row>
    <row r="112" spans="1:6" ht="12">
      <c r="A112" s="349"/>
      <c r="B112" s="388"/>
      <c r="C112" s="425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6" sqref="F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КОРПОРАЦИЯ ЗА ТЕХНОЛОГИИ И ИНОВАЦИИ "СЪЕДИНЕНИЕ" АД СОФИЯ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115086942</v>
      </c>
    </row>
    <row r="5" spans="1:9" ht="15">
      <c r="A5" s="501" t="s">
        <v>5</v>
      </c>
      <c r="B5" s="624">
        <f>'справка №1-БАЛАНС'!E5</f>
        <v>39721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24613675</v>
      </c>
      <c r="D12" s="98"/>
      <c r="E12" s="98"/>
      <c r="F12" s="98">
        <v>15559</v>
      </c>
      <c r="G12" s="98"/>
      <c r="H12" s="98"/>
      <c r="I12" s="434">
        <f>F12+G12-H12</f>
        <v>15559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>
        <v>13</v>
      </c>
      <c r="G16" s="98"/>
      <c r="H16" s="98"/>
      <c r="I16" s="434">
        <f t="shared" si="0"/>
        <v>13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24613675</v>
      </c>
      <c r="D17" s="85">
        <f t="shared" si="1"/>
        <v>0</v>
      </c>
      <c r="E17" s="85">
        <f t="shared" si="1"/>
        <v>0</v>
      </c>
      <c r="F17" s="85">
        <f t="shared" si="1"/>
        <v>15572</v>
      </c>
      <c r="G17" s="85">
        <f t="shared" si="1"/>
        <v>0</v>
      </c>
      <c r="H17" s="85">
        <f t="shared" si="1"/>
        <v>0</v>
      </c>
      <c r="I17" s="434">
        <f t="shared" si="0"/>
        <v>15572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183821</v>
      </c>
      <c r="D19" s="98"/>
      <c r="E19" s="98"/>
      <c r="F19" s="98">
        <v>5886</v>
      </c>
      <c r="G19" s="98"/>
      <c r="H19" s="98"/>
      <c r="I19" s="434">
        <f t="shared" si="0"/>
        <v>5886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>
        <v>56</v>
      </c>
      <c r="G25" s="98"/>
      <c r="H25" s="98"/>
      <c r="I25" s="434">
        <f t="shared" si="0"/>
        <v>56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183821</v>
      </c>
      <c r="D26" s="85">
        <f t="shared" si="2"/>
        <v>0</v>
      </c>
      <c r="E26" s="85">
        <f t="shared" si="2"/>
        <v>0</v>
      </c>
      <c r="F26" s="85">
        <f t="shared" si="2"/>
        <v>5942</v>
      </c>
      <c r="G26" s="85">
        <f t="shared" si="2"/>
        <v>0</v>
      </c>
      <c r="H26" s="85">
        <f t="shared" si="2"/>
        <v>0</v>
      </c>
      <c r="I26" s="434">
        <f t="shared" si="0"/>
        <v>5942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6"/>
      <c r="C30" s="626"/>
      <c r="D30" s="459" t="s">
        <v>817</v>
      </c>
      <c r="E30" s="625"/>
      <c r="F30" s="625"/>
      <c r="G30" s="625"/>
      <c r="H30" s="420" t="s">
        <v>779</v>
      </c>
      <c r="I30" s="625"/>
      <c r="J30" s="625"/>
    </row>
    <row r="31" spans="1:9" s="521" customFormat="1" ht="12">
      <c r="A31" s="349"/>
      <c r="B31" s="388"/>
      <c r="C31" s="349"/>
      <c r="D31" s="523"/>
      <c r="E31" s="523" t="s">
        <v>860</v>
      </c>
      <c r="F31" s="523"/>
      <c r="G31" s="523" t="s">
        <v>873</v>
      </c>
      <c r="H31" s="523" t="s">
        <v>159</v>
      </c>
      <c r="I31" s="425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 t="s">
        <v>874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9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17.625" style="509" customWidth="1"/>
    <col min="6" max="6" width="16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КОРПОРАЦИЯ ЗА ТЕХНОЛОГИИ И ИНОВАЦИИ "СЪЕДИНЕНИЕ" АД СОФИЯ</v>
      </c>
      <c r="C5" s="630"/>
      <c r="D5" s="630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820</v>
      </c>
      <c r="B6" s="631">
        <f>'справка №1-БАЛАНС'!E5</f>
        <v>39721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578" t="s">
        <v>875</v>
      </c>
      <c r="B12" s="37"/>
      <c r="C12" s="441">
        <v>6050</v>
      </c>
      <c r="D12" s="441">
        <v>66.43</v>
      </c>
      <c r="E12" s="441">
        <v>6050</v>
      </c>
      <c r="F12" s="443">
        <v>0</v>
      </c>
    </row>
    <row r="13" spans="1:6" ht="12.75">
      <c r="A13" s="578" t="s">
        <v>876</v>
      </c>
      <c r="B13" s="37"/>
      <c r="C13" s="441">
        <v>5863</v>
      </c>
      <c r="D13" s="441">
        <v>66.74</v>
      </c>
      <c r="E13" s="441">
        <v>5863</v>
      </c>
      <c r="F13" s="443">
        <f aca="true" t="shared" si="0" ref="F13:F21">C13-E13</f>
        <v>0</v>
      </c>
    </row>
    <row r="14" spans="1:6" ht="12.75">
      <c r="A14" s="578" t="s">
        <v>877</v>
      </c>
      <c r="B14" s="37"/>
      <c r="C14" s="441">
        <v>5</v>
      </c>
      <c r="D14" s="441">
        <v>100</v>
      </c>
      <c r="E14" s="441"/>
      <c r="F14" s="443">
        <f t="shared" si="0"/>
        <v>5</v>
      </c>
    </row>
    <row r="15" spans="1:6" ht="12.75">
      <c r="A15" s="578" t="s">
        <v>878</v>
      </c>
      <c r="B15" s="37"/>
      <c r="C15" s="441">
        <v>1360</v>
      </c>
      <c r="D15" s="441">
        <v>91</v>
      </c>
      <c r="E15" s="441"/>
      <c r="F15" s="443">
        <f t="shared" si="0"/>
        <v>1360</v>
      </c>
    </row>
    <row r="16" spans="1:6" ht="12.75">
      <c r="A16" s="578" t="s">
        <v>879</v>
      </c>
      <c r="B16" s="37"/>
      <c r="C16" s="441">
        <v>20</v>
      </c>
      <c r="D16" s="441">
        <v>30</v>
      </c>
      <c r="E16" s="441"/>
      <c r="F16" s="443">
        <f t="shared" si="0"/>
        <v>20</v>
      </c>
    </row>
    <row r="17" spans="1:6" ht="12.75">
      <c r="A17" s="578" t="s">
        <v>880</v>
      </c>
      <c r="B17" s="37"/>
      <c r="C17" s="441">
        <v>960</v>
      </c>
      <c r="D17" s="441">
        <v>45</v>
      </c>
      <c r="E17" s="441">
        <v>960</v>
      </c>
      <c r="F17" s="443">
        <f t="shared" si="0"/>
        <v>0</v>
      </c>
    </row>
    <row r="18" spans="1:6" ht="12.75">
      <c r="A18" s="36" t="s">
        <v>881</v>
      </c>
      <c r="B18" s="37"/>
      <c r="C18" s="441">
        <v>575</v>
      </c>
      <c r="D18" s="441">
        <v>42</v>
      </c>
      <c r="E18" s="441"/>
      <c r="F18" s="443">
        <f t="shared" si="0"/>
        <v>575</v>
      </c>
    </row>
    <row r="19" spans="1:6" ht="12.75">
      <c r="A19" s="36" t="s">
        <v>883</v>
      </c>
      <c r="B19" s="37"/>
      <c r="C19" s="441">
        <v>150</v>
      </c>
      <c r="D19" s="441">
        <v>50</v>
      </c>
      <c r="E19" s="441"/>
      <c r="F19" s="443">
        <f t="shared" si="0"/>
        <v>150</v>
      </c>
    </row>
    <row r="20" spans="1:6" ht="12.75">
      <c r="A20" s="36"/>
      <c r="B20" s="37"/>
      <c r="C20" s="441"/>
      <c r="D20" s="441"/>
      <c r="E20" s="441"/>
      <c r="F20" s="443">
        <f t="shared" si="0"/>
        <v>0</v>
      </c>
    </row>
    <row r="21" spans="1:6" ht="12" customHeight="1">
      <c r="A21" s="36"/>
      <c r="B21" s="37"/>
      <c r="C21" s="441"/>
      <c r="D21" s="441"/>
      <c r="E21" s="441"/>
      <c r="F21" s="443">
        <f t="shared" si="0"/>
        <v>0</v>
      </c>
    </row>
    <row r="22" spans="1:6" ht="13.5">
      <c r="A22" s="38" t="s">
        <v>563</v>
      </c>
      <c r="B22" s="39" t="s">
        <v>830</v>
      </c>
      <c r="C22" s="429">
        <f>SUM(C12:C21)</f>
        <v>14983</v>
      </c>
      <c r="D22" s="429"/>
      <c r="E22" s="429">
        <f>SUM(E12:E21)</f>
        <v>12873</v>
      </c>
      <c r="F22" s="442">
        <f>SUM(F12:F21)</f>
        <v>2110</v>
      </c>
    </row>
    <row r="23" spans="1:16" ht="11.25" customHeight="1">
      <c r="A23" s="36" t="s">
        <v>831</v>
      </c>
      <c r="B23" s="40"/>
      <c r="C23" s="429"/>
      <c r="D23" s="429"/>
      <c r="E23" s="429"/>
      <c r="F23" s="442"/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6.5" customHeight="1">
      <c r="A24" s="36" t="s">
        <v>870</v>
      </c>
      <c r="B24" s="37"/>
      <c r="C24" s="441">
        <v>3</v>
      </c>
      <c r="D24" s="441"/>
      <c r="E24" s="441"/>
      <c r="F24" s="443">
        <v>3</v>
      </c>
    </row>
    <row r="25" spans="1:6" ht="12.75">
      <c r="A25" s="36"/>
      <c r="B25" s="37"/>
      <c r="C25" s="441"/>
      <c r="D25" s="441"/>
      <c r="E25" s="441"/>
      <c r="F25" s="443"/>
    </row>
    <row r="26" spans="1:6" ht="12.75">
      <c r="A26" s="36"/>
      <c r="B26" s="40"/>
      <c r="C26" s="441"/>
      <c r="D26" s="441"/>
      <c r="E26" s="441"/>
      <c r="F26" s="443"/>
    </row>
    <row r="27" spans="1:6" ht="12.75">
      <c r="A27" s="36"/>
      <c r="B27" s="37"/>
      <c r="C27" s="441"/>
      <c r="D27" s="441"/>
      <c r="E27" s="441"/>
      <c r="F27" s="443"/>
    </row>
    <row r="28" spans="1:6" ht="12.75">
      <c r="A28" s="36"/>
      <c r="B28" s="37"/>
      <c r="C28" s="441"/>
      <c r="D28" s="441"/>
      <c r="E28" s="441"/>
      <c r="F28" s="443"/>
    </row>
    <row r="29" spans="1:6" ht="12.75">
      <c r="A29" s="36"/>
      <c r="B29" s="37"/>
      <c r="C29" s="441"/>
      <c r="D29" s="441"/>
      <c r="E29" s="441"/>
      <c r="F29" s="443"/>
    </row>
    <row r="30" spans="1:6" ht="12.75">
      <c r="A30" s="36"/>
      <c r="B30" s="37"/>
      <c r="C30" s="441"/>
      <c r="D30" s="441"/>
      <c r="E30" s="441"/>
      <c r="F30" s="443"/>
    </row>
    <row r="31" spans="1:6" ht="12.75">
      <c r="A31" s="36"/>
      <c r="B31" s="37"/>
      <c r="C31" s="441"/>
      <c r="D31" s="441"/>
      <c r="E31" s="441"/>
      <c r="F31" s="443"/>
    </row>
    <row r="32" spans="1:6" ht="12.75">
      <c r="A32" s="36"/>
      <c r="B32" s="37"/>
      <c r="C32" s="441"/>
      <c r="D32" s="441"/>
      <c r="E32" s="441"/>
      <c r="F32" s="443"/>
    </row>
    <row r="33" spans="1:6" ht="12.75">
      <c r="A33" s="36"/>
      <c r="B33" s="37"/>
      <c r="C33" s="441"/>
      <c r="D33" s="441"/>
      <c r="E33" s="441"/>
      <c r="F33" s="443"/>
    </row>
    <row r="34" spans="1:6" ht="12.75">
      <c r="A34" s="36"/>
      <c r="B34" s="37"/>
      <c r="C34" s="441"/>
      <c r="D34" s="441"/>
      <c r="E34" s="441"/>
      <c r="F34" s="443"/>
    </row>
    <row r="35" spans="1:6" ht="12.75">
      <c r="A35" s="36"/>
      <c r="B35" s="37"/>
      <c r="C35" s="441"/>
      <c r="D35" s="441"/>
      <c r="E35" s="441"/>
      <c r="F35" s="443"/>
    </row>
    <row r="36" spans="1:6" ht="12.75">
      <c r="A36" s="36"/>
      <c r="B36" s="37"/>
      <c r="C36" s="441"/>
      <c r="D36" s="441"/>
      <c r="E36" s="441"/>
      <c r="F36" s="443"/>
    </row>
    <row r="37" spans="1:6" ht="12.75">
      <c r="A37" s="36"/>
      <c r="B37" s="37"/>
      <c r="C37" s="441"/>
      <c r="D37" s="441"/>
      <c r="E37" s="441"/>
      <c r="F37" s="443"/>
    </row>
    <row r="38" spans="1:6" ht="12" customHeight="1">
      <c r="A38" s="36"/>
      <c r="B38" s="37"/>
      <c r="C38" s="441"/>
      <c r="D38" s="441"/>
      <c r="E38" s="441"/>
      <c r="F38" s="443"/>
    </row>
    <row r="39" spans="1:6" ht="13.5">
      <c r="A39" s="38" t="s">
        <v>580</v>
      </c>
      <c r="B39" s="39" t="s">
        <v>832</v>
      </c>
      <c r="C39" s="429">
        <f>SUM(C24:C38)</f>
        <v>3</v>
      </c>
      <c r="D39" s="429"/>
      <c r="E39" s="429">
        <f>SUM(E24:E38)</f>
        <v>0</v>
      </c>
      <c r="F39" s="442">
        <f>SUM(F24:F38)</f>
        <v>3</v>
      </c>
    </row>
    <row r="40" spans="1:16" ht="15" customHeight="1">
      <c r="A40" s="36" t="s">
        <v>833</v>
      </c>
      <c r="B40" s="40"/>
      <c r="C40" s="429"/>
      <c r="D40" s="429"/>
      <c r="E40" s="429"/>
      <c r="F40" s="442"/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6" ht="12.75" customHeight="1">
      <c r="A41" s="36" t="s">
        <v>882</v>
      </c>
      <c r="B41" s="37"/>
      <c r="C41" s="441">
        <v>586</v>
      </c>
      <c r="D41" s="441">
        <v>46</v>
      </c>
      <c r="E41" s="441"/>
      <c r="F41" s="443">
        <v>586</v>
      </c>
    </row>
    <row r="42" spans="1:6" ht="12.75">
      <c r="A42" s="36"/>
      <c r="B42" s="37"/>
      <c r="C42" s="441"/>
      <c r="D42" s="441"/>
      <c r="E42" s="441"/>
      <c r="F42" s="443"/>
    </row>
    <row r="43" spans="1:6" ht="12.75">
      <c r="A43" s="36"/>
      <c r="B43" s="40"/>
      <c r="C43" s="441"/>
      <c r="D43" s="441"/>
      <c r="E43" s="441"/>
      <c r="F43" s="443"/>
    </row>
    <row r="44" spans="1:6" ht="12.75">
      <c r="A44" s="36"/>
      <c r="B44" s="40"/>
      <c r="C44" s="441"/>
      <c r="D44" s="441"/>
      <c r="E44" s="441"/>
      <c r="F44" s="443"/>
    </row>
    <row r="45" spans="1:6" ht="12.75">
      <c r="A45" s="36"/>
      <c r="B45" s="37"/>
      <c r="C45" s="441"/>
      <c r="D45" s="441"/>
      <c r="E45" s="441"/>
      <c r="F45" s="443"/>
    </row>
    <row r="46" spans="1:6" ht="12.75">
      <c r="A46" s="36"/>
      <c r="B46" s="37"/>
      <c r="C46" s="441"/>
      <c r="D46" s="441"/>
      <c r="E46" s="441"/>
      <c r="F46" s="443"/>
    </row>
    <row r="47" spans="1:6" ht="12.75">
      <c r="A47" s="36"/>
      <c r="B47" s="37"/>
      <c r="C47" s="441"/>
      <c r="D47" s="441"/>
      <c r="E47" s="441"/>
      <c r="F47" s="443"/>
    </row>
    <row r="48" spans="1:6" ht="12.75">
      <c r="A48" s="36"/>
      <c r="B48" s="37"/>
      <c r="C48" s="441"/>
      <c r="D48" s="441"/>
      <c r="E48" s="441"/>
      <c r="F48" s="443"/>
    </row>
    <row r="49" spans="1:6" ht="12.75">
      <c r="A49" s="36"/>
      <c r="B49" s="37"/>
      <c r="C49" s="441"/>
      <c r="D49" s="441"/>
      <c r="E49" s="441"/>
      <c r="F49" s="443"/>
    </row>
    <row r="50" spans="1:6" ht="12.75">
      <c r="A50" s="36"/>
      <c r="B50" s="37"/>
      <c r="C50" s="441"/>
      <c r="D50" s="441"/>
      <c r="E50" s="441"/>
      <c r="F50" s="443"/>
    </row>
    <row r="51" spans="1:6" ht="12.75">
      <c r="A51" s="36"/>
      <c r="B51" s="37"/>
      <c r="C51" s="441"/>
      <c r="D51" s="441"/>
      <c r="E51" s="441"/>
      <c r="F51" s="443"/>
    </row>
    <row r="52" spans="1:6" ht="12.75">
      <c r="A52" s="36"/>
      <c r="B52" s="37"/>
      <c r="C52" s="441"/>
      <c r="D52" s="441"/>
      <c r="E52" s="441"/>
      <c r="F52" s="443"/>
    </row>
    <row r="53" spans="1:6" ht="12.75">
      <c r="A53" s="36"/>
      <c r="B53" s="37"/>
      <c r="C53" s="441"/>
      <c r="D53" s="441"/>
      <c r="E53" s="441"/>
      <c r="F53" s="443"/>
    </row>
    <row r="54" spans="1:6" ht="12.75">
      <c r="A54" s="36"/>
      <c r="B54" s="37"/>
      <c r="C54" s="441"/>
      <c r="D54" s="441"/>
      <c r="E54" s="441"/>
      <c r="F54" s="443"/>
    </row>
    <row r="55" spans="1:6" ht="12" customHeight="1">
      <c r="A55" s="36"/>
      <c r="B55" s="37"/>
      <c r="C55" s="441"/>
      <c r="D55" s="441"/>
      <c r="E55" s="441"/>
      <c r="F55" s="443"/>
    </row>
    <row r="56" spans="1:6" ht="13.5">
      <c r="A56" s="38" t="s">
        <v>599</v>
      </c>
      <c r="B56" s="39" t="s">
        <v>834</v>
      </c>
      <c r="C56" s="429">
        <f>SUM(C41:C55)</f>
        <v>586</v>
      </c>
      <c r="D56" s="429"/>
      <c r="E56" s="429">
        <f>SUM(E41:E55)</f>
        <v>0</v>
      </c>
      <c r="F56" s="442">
        <f>SUM(F41:F55)</f>
        <v>586</v>
      </c>
    </row>
    <row r="57" spans="1:16" ht="12" customHeight="1">
      <c r="A57" s="36" t="s">
        <v>835</v>
      </c>
      <c r="B57" s="40"/>
      <c r="C57" s="429"/>
      <c r="D57" s="429"/>
      <c r="E57" s="429"/>
      <c r="F57" s="442"/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8.75" customHeight="1">
      <c r="A58" s="36" t="s">
        <v>542</v>
      </c>
      <c r="B58" s="40"/>
      <c r="C58" s="441"/>
      <c r="D58" s="441"/>
      <c r="E58" s="441"/>
      <c r="F58" s="443">
        <f>C58-E58</f>
        <v>0</v>
      </c>
    </row>
    <row r="59" spans="1:6" ht="12.75">
      <c r="A59" s="36" t="s">
        <v>545</v>
      </c>
      <c r="B59" s="40"/>
      <c r="C59" s="441"/>
      <c r="D59" s="441"/>
      <c r="E59" s="441"/>
      <c r="F59" s="443">
        <f aca="true" t="shared" si="1" ref="F59:F72">C59-E59</f>
        <v>0</v>
      </c>
    </row>
    <row r="60" spans="1:6" ht="12.75">
      <c r="A60" s="36" t="s">
        <v>548</v>
      </c>
      <c r="B60" s="40"/>
      <c r="C60" s="441"/>
      <c r="D60" s="441"/>
      <c r="E60" s="441"/>
      <c r="F60" s="443">
        <f t="shared" si="1"/>
        <v>0</v>
      </c>
    </row>
    <row r="61" spans="1:6" ht="12.75">
      <c r="A61" s="36" t="s">
        <v>551</v>
      </c>
      <c r="B61" s="40"/>
      <c r="C61" s="441"/>
      <c r="D61" s="441"/>
      <c r="E61" s="441"/>
      <c r="F61" s="443">
        <f t="shared" si="1"/>
        <v>0</v>
      </c>
    </row>
    <row r="62" spans="1:6" ht="12.75">
      <c r="A62" s="36">
        <v>5</v>
      </c>
      <c r="B62" s="37"/>
      <c r="C62" s="441"/>
      <c r="D62" s="441"/>
      <c r="E62" s="441"/>
      <c r="F62" s="443">
        <f t="shared" si="1"/>
        <v>0</v>
      </c>
    </row>
    <row r="63" spans="1:6" ht="12.75">
      <c r="A63" s="36">
        <v>6</v>
      </c>
      <c r="B63" s="37"/>
      <c r="C63" s="441"/>
      <c r="D63" s="441"/>
      <c r="E63" s="441"/>
      <c r="F63" s="443">
        <f t="shared" si="1"/>
        <v>0</v>
      </c>
    </row>
    <row r="64" spans="1:6" ht="12.75">
      <c r="A64" s="36">
        <v>7</v>
      </c>
      <c r="B64" s="37"/>
      <c r="C64" s="441"/>
      <c r="D64" s="441"/>
      <c r="E64" s="441"/>
      <c r="F64" s="443">
        <f t="shared" si="1"/>
        <v>0</v>
      </c>
    </row>
    <row r="65" spans="1:6" ht="12.75">
      <c r="A65" s="36">
        <v>8</v>
      </c>
      <c r="B65" s="37"/>
      <c r="C65" s="441"/>
      <c r="D65" s="441"/>
      <c r="E65" s="441"/>
      <c r="F65" s="443">
        <f t="shared" si="1"/>
        <v>0</v>
      </c>
    </row>
    <row r="66" spans="1:6" ht="12.75">
      <c r="A66" s="36">
        <v>9</v>
      </c>
      <c r="B66" s="37"/>
      <c r="C66" s="441"/>
      <c r="D66" s="441"/>
      <c r="E66" s="441"/>
      <c r="F66" s="443">
        <f t="shared" si="1"/>
        <v>0</v>
      </c>
    </row>
    <row r="67" spans="1:6" ht="12.75">
      <c r="A67" s="36">
        <v>10</v>
      </c>
      <c r="B67" s="37"/>
      <c r="C67" s="441"/>
      <c r="D67" s="441"/>
      <c r="E67" s="441"/>
      <c r="F67" s="443">
        <f t="shared" si="1"/>
        <v>0</v>
      </c>
    </row>
    <row r="68" spans="1:6" ht="12.75">
      <c r="A68" s="36">
        <v>11</v>
      </c>
      <c r="B68" s="37"/>
      <c r="C68" s="441"/>
      <c r="D68" s="441"/>
      <c r="E68" s="441"/>
      <c r="F68" s="443">
        <f t="shared" si="1"/>
        <v>0</v>
      </c>
    </row>
    <row r="69" spans="1:6" ht="12.75">
      <c r="A69" s="36">
        <v>12</v>
      </c>
      <c r="B69" s="37"/>
      <c r="C69" s="441"/>
      <c r="D69" s="441"/>
      <c r="E69" s="441"/>
      <c r="F69" s="443">
        <f t="shared" si="1"/>
        <v>0</v>
      </c>
    </row>
    <row r="70" spans="1:6" ht="12.75">
      <c r="A70" s="36">
        <v>13</v>
      </c>
      <c r="B70" s="37"/>
      <c r="C70" s="441"/>
      <c r="D70" s="441"/>
      <c r="E70" s="441"/>
      <c r="F70" s="443">
        <f t="shared" si="1"/>
        <v>0</v>
      </c>
    </row>
    <row r="71" spans="1:6" ht="12.75">
      <c r="A71" s="36">
        <v>14</v>
      </c>
      <c r="B71" s="37"/>
      <c r="C71" s="441"/>
      <c r="D71" s="441"/>
      <c r="E71" s="441"/>
      <c r="F71" s="443">
        <f t="shared" si="1"/>
        <v>0</v>
      </c>
    </row>
    <row r="72" spans="1:6" ht="12" customHeight="1">
      <c r="A72" s="36">
        <v>15</v>
      </c>
      <c r="B72" s="37"/>
      <c r="C72" s="441"/>
      <c r="D72" s="441"/>
      <c r="E72" s="441"/>
      <c r="F72" s="443">
        <f t="shared" si="1"/>
        <v>0</v>
      </c>
    </row>
    <row r="73" spans="1:6" ht="13.5">
      <c r="A73" s="38" t="s">
        <v>836</v>
      </c>
      <c r="B73" s="39" t="s">
        <v>837</v>
      </c>
      <c r="C73" s="429">
        <f>SUM(C58:C72)</f>
        <v>0</v>
      </c>
      <c r="D73" s="429"/>
      <c r="E73" s="429">
        <f>SUM(E58:E72)</f>
        <v>0</v>
      </c>
      <c r="F73" s="442">
        <f>SUM(F58:F72)</f>
        <v>0</v>
      </c>
    </row>
    <row r="74" spans="1:16" ht="14.25" customHeight="1">
      <c r="A74" s="41" t="s">
        <v>838</v>
      </c>
      <c r="B74" s="39" t="s">
        <v>839</v>
      </c>
      <c r="C74" s="429">
        <f>C73+C56+C39+C22</f>
        <v>15572</v>
      </c>
      <c r="D74" s="429"/>
      <c r="E74" s="429">
        <f>E73+E56+E39+E22</f>
        <v>12873</v>
      </c>
      <c r="F74" s="442">
        <f>F73+F56+F39+F22</f>
        <v>2699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16" ht="20.25" customHeight="1">
      <c r="A75" s="34" t="s">
        <v>840</v>
      </c>
      <c r="B75" s="39"/>
      <c r="C75" s="429"/>
      <c r="D75" s="429"/>
      <c r="E75" s="429"/>
      <c r="F75" s="442"/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6" ht="15" customHeight="1">
      <c r="A76" s="36" t="s">
        <v>827</v>
      </c>
      <c r="B76" s="40"/>
      <c r="C76" s="429"/>
      <c r="D76" s="429"/>
      <c r="E76" s="429"/>
      <c r="F76" s="442"/>
    </row>
    <row r="77" spans="1:6" ht="14.25" customHeight="1">
      <c r="A77" s="36" t="s">
        <v>828</v>
      </c>
      <c r="B77" s="40"/>
      <c r="C77" s="441"/>
      <c r="D77" s="441"/>
      <c r="E77" s="441"/>
      <c r="F77" s="443">
        <f>C77-E77</f>
        <v>0</v>
      </c>
    </row>
    <row r="78" spans="1:6" ht="12.75">
      <c r="A78" s="36" t="s">
        <v>829</v>
      </c>
      <c r="B78" s="40"/>
      <c r="C78" s="441"/>
      <c r="D78" s="441"/>
      <c r="E78" s="441"/>
      <c r="F78" s="443">
        <f aca="true" t="shared" si="2" ref="F78:F91">C78-E78</f>
        <v>0</v>
      </c>
    </row>
    <row r="79" spans="1:6" ht="12.75">
      <c r="A79" s="36" t="s">
        <v>548</v>
      </c>
      <c r="B79" s="40"/>
      <c r="C79" s="441"/>
      <c r="D79" s="441"/>
      <c r="E79" s="441"/>
      <c r="F79" s="443">
        <f t="shared" si="2"/>
        <v>0</v>
      </c>
    </row>
    <row r="80" spans="1:6" ht="12.75">
      <c r="A80" s="36" t="s">
        <v>551</v>
      </c>
      <c r="B80" s="40"/>
      <c r="C80" s="441"/>
      <c r="D80" s="441"/>
      <c r="E80" s="441"/>
      <c r="F80" s="443">
        <f t="shared" si="2"/>
        <v>0</v>
      </c>
    </row>
    <row r="81" spans="1:6" ht="12.75">
      <c r="A81" s="36">
        <v>5</v>
      </c>
      <c r="B81" s="37"/>
      <c r="C81" s="441"/>
      <c r="D81" s="441"/>
      <c r="E81" s="441"/>
      <c r="F81" s="443">
        <f t="shared" si="2"/>
        <v>0</v>
      </c>
    </row>
    <row r="82" spans="1:6" ht="12.75">
      <c r="A82" s="36">
        <v>6</v>
      </c>
      <c r="B82" s="37"/>
      <c r="C82" s="441"/>
      <c r="D82" s="441"/>
      <c r="E82" s="441"/>
      <c r="F82" s="443">
        <f t="shared" si="2"/>
        <v>0</v>
      </c>
    </row>
    <row r="83" spans="1:6" ht="12.75">
      <c r="A83" s="36">
        <v>7</v>
      </c>
      <c r="B83" s="37"/>
      <c r="C83" s="441"/>
      <c r="D83" s="441"/>
      <c r="E83" s="441"/>
      <c r="F83" s="443">
        <f t="shared" si="2"/>
        <v>0</v>
      </c>
    </row>
    <row r="84" spans="1:6" ht="12.75">
      <c r="A84" s="36">
        <v>8</v>
      </c>
      <c r="B84" s="37"/>
      <c r="C84" s="441"/>
      <c r="D84" s="441"/>
      <c r="E84" s="441"/>
      <c r="F84" s="443">
        <f t="shared" si="2"/>
        <v>0</v>
      </c>
    </row>
    <row r="85" spans="1:6" ht="12.75">
      <c r="A85" s="36">
        <v>9</v>
      </c>
      <c r="B85" s="37"/>
      <c r="C85" s="441"/>
      <c r="D85" s="441"/>
      <c r="E85" s="441"/>
      <c r="F85" s="443">
        <f t="shared" si="2"/>
        <v>0</v>
      </c>
    </row>
    <row r="86" spans="1:6" ht="12" customHeight="1">
      <c r="A86" s="36">
        <v>10</v>
      </c>
      <c r="B86" s="37"/>
      <c r="C86" s="441"/>
      <c r="D86" s="441"/>
      <c r="E86" s="441"/>
      <c r="F86" s="443">
        <f t="shared" si="2"/>
        <v>0</v>
      </c>
    </row>
    <row r="87" spans="1:6" ht="12.75">
      <c r="A87" s="36">
        <v>11</v>
      </c>
      <c r="B87" s="37"/>
      <c r="C87" s="441"/>
      <c r="D87" s="441"/>
      <c r="E87" s="441"/>
      <c r="F87" s="443">
        <f t="shared" si="2"/>
        <v>0</v>
      </c>
    </row>
    <row r="88" spans="1:6" ht="12.75">
      <c r="A88" s="36">
        <v>12</v>
      </c>
      <c r="B88" s="37"/>
      <c r="C88" s="441"/>
      <c r="D88" s="441"/>
      <c r="E88" s="441"/>
      <c r="F88" s="443">
        <f t="shared" si="2"/>
        <v>0</v>
      </c>
    </row>
    <row r="89" spans="1:6" ht="12.75">
      <c r="A89" s="36">
        <v>13</v>
      </c>
      <c r="B89" s="37"/>
      <c r="C89" s="441"/>
      <c r="D89" s="441"/>
      <c r="E89" s="441"/>
      <c r="F89" s="443">
        <f t="shared" si="2"/>
        <v>0</v>
      </c>
    </row>
    <row r="90" spans="1:6" ht="12.75">
      <c r="A90" s="36">
        <v>14</v>
      </c>
      <c r="B90" s="37"/>
      <c r="C90" s="441"/>
      <c r="D90" s="441"/>
      <c r="E90" s="441"/>
      <c r="F90" s="443">
        <f t="shared" si="2"/>
        <v>0</v>
      </c>
    </row>
    <row r="91" spans="1:6" ht="12" customHeight="1">
      <c r="A91" s="36">
        <v>15</v>
      </c>
      <c r="B91" s="37"/>
      <c r="C91" s="441"/>
      <c r="D91" s="441"/>
      <c r="E91" s="441"/>
      <c r="F91" s="443">
        <f t="shared" si="2"/>
        <v>0</v>
      </c>
    </row>
    <row r="92" spans="1:6" ht="13.5">
      <c r="A92" s="38" t="s">
        <v>563</v>
      </c>
      <c r="B92" s="39" t="s">
        <v>841</v>
      </c>
      <c r="C92" s="429">
        <f>SUM(C77:C91)</f>
        <v>0</v>
      </c>
      <c r="D92" s="429"/>
      <c r="E92" s="429">
        <f>SUM(E77:E91)</f>
        <v>0</v>
      </c>
      <c r="F92" s="442">
        <f>SUM(F77:F91)</f>
        <v>0</v>
      </c>
    </row>
    <row r="93" spans="1:16" ht="15" customHeight="1">
      <c r="A93" s="36" t="s">
        <v>831</v>
      </c>
      <c r="B93" s="40"/>
      <c r="C93" s="429"/>
      <c r="D93" s="429"/>
      <c r="E93" s="429"/>
      <c r="F93" s="442"/>
      <c r="G93" s="516"/>
      <c r="H93" s="516"/>
      <c r="I93" s="516"/>
      <c r="J93" s="516"/>
      <c r="K93" s="516"/>
      <c r="L93" s="516"/>
      <c r="M93" s="516"/>
      <c r="N93" s="516"/>
      <c r="O93" s="516"/>
      <c r="P93" s="516"/>
    </row>
    <row r="94" spans="1:6" ht="15.75" customHeight="1">
      <c r="A94" s="36" t="s">
        <v>542</v>
      </c>
      <c r="B94" s="40"/>
      <c r="C94" s="441"/>
      <c r="D94" s="441"/>
      <c r="E94" s="441"/>
      <c r="F94" s="443">
        <f>C94-E94</f>
        <v>0</v>
      </c>
    </row>
    <row r="95" spans="1:6" ht="12.75">
      <c r="A95" s="36" t="s">
        <v>545</v>
      </c>
      <c r="B95" s="40"/>
      <c r="C95" s="441"/>
      <c r="D95" s="441"/>
      <c r="E95" s="441"/>
      <c r="F95" s="443">
        <f aca="true" t="shared" si="3" ref="F95:F108">C95-E95</f>
        <v>0</v>
      </c>
    </row>
    <row r="96" spans="1:6" ht="12.75">
      <c r="A96" s="36" t="s">
        <v>548</v>
      </c>
      <c r="B96" s="40"/>
      <c r="C96" s="441"/>
      <c r="D96" s="441"/>
      <c r="E96" s="441"/>
      <c r="F96" s="443">
        <f t="shared" si="3"/>
        <v>0</v>
      </c>
    </row>
    <row r="97" spans="1:6" ht="12.75">
      <c r="A97" s="36" t="s">
        <v>551</v>
      </c>
      <c r="B97" s="40"/>
      <c r="C97" s="441"/>
      <c r="D97" s="441"/>
      <c r="E97" s="441"/>
      <c r="F97" s="443">
        <f t="shared" si="3"/>
        <v>0</v>
      </c>
    </row>
    <row r="98" spans="1:6" ht="12.75">
      <c r="A98" s="36">
        <v>5</v>
      </c>
      <c r="B98" s="37"/>
      <c r="C98" s="441"/>
      <c r="D98" s="441"/>
      <c r="E98" s="441"/>
      <c r="F98" s="443">
        <f t="shared" si="3"/>
        <v>0</v>
      </c>
    </row>
    <row r="99" spans="1:6" ht="12.75">
      <c r="A99" s="36">
        <v>6</v>
      </c>
      <c r="B99" s="37"/>
      <c r="C99" s="441"/>
      <c r="D99" s="441"/>
      <c r="E99" s="441"/>
      <c r="F99" s="443">
        <f t="shared" si="3"/>
        <v>0</v>
      </c>
    </row>
    <row r="100" spans="1:6" ht="12.75">
      <c r="A100" s="36">
        <v>7</v>
      </c>
      <c r="B100" s="37"/>
      <c r="C100" s="441"/>
      <c r="D100" s="441"/>
      <c r="E100" s="441"/>
      <c r="F100" s="443">
        <f t="shared" si="3"/>
        <v>0</v>
      </c>
    </row>
    <row r="101" spans="1:6" ht="12.75">
      <c r="A101" s="36">
        <v>8</v>
      </c>
      <c r="B101" s="37"/>
      <c r="C101" s="441"/>
      <c r="D101" s="441"/>
      <c r="E101" s="441"/>
      <c r="F101" s="443">
        <f t="shared" si="3"/>
        <v>0</v>
      </c>
    </row>
    <row r="102" spans="1:6" ht="12.75">
      <c r="A102" s="36">
        <v>9</v>
      </c>
      <c r="B102" s="37"/>
      <c r="C102" s="441"/>
      <c r="D102" s="441"/>
      <c r="E102" s="441"/>
      <c r="F102" s="443">
        <f t="shared" si="3"/>
        <v>0</v>
      </c>
    </row>
    <row r="103" spans="1:6" ht="12" customHeight="1">
      <c r="A103" s="36">
        <v>10</v>
      </c>
      <c r="B103" s="37"/>
      <c r="C103" s="441"/>
      <c r="D103" s="441"/>
      <c r="E103" s="441"/>
      <c r="F103" s="443">
        <f t="shared" si="3"/>
        <v>0</v>
      </c>
    </row>
    <row r="104" spans="1:6" ht="12.75">
      <c r="A104" s="36">
        <v>11</v>
      </c>
      <c r="B104" s="37"/>
      <c r="C104" s="441"/>
      <c r="D104" s="441"/>
      <c r="E104" s="441"/>
      <c r="F104" s="443">
        <f t="shared" si="3"/>
        <v>0</v>
      </c>
    </row>
    <row r="105" spans="1:6" ht="12.75">
      <c r="A105" s="36">
        <v>12</v>
      </c>
      <c r="B105" s="37"/>
      <c r="C105" s="441"/>
      <c r="D105" s="441"/>
      <c r="E105" s="441"/>
      <c r="F105" s="443">
        <f t="shared" si="3"/>
        <v>0</v>
      </c>
    </row>
    <row r="106" spans="1:6" ht="12.75">
      <c r="A106" s="36">
        <v>13</v>
      </c>
      <c r="B106" s="37"/>
      <c r="C106" s="441"/>
      <c r="D106" s="441"/>
      <c r="E106" s="441"/>
      <c r="F106" s="443">
        <f t="shared" si="3"/>
        <v>0</v>
      </c>
    </row>
    <row r="107" spans="1:6" ht="12.75">
      <c r="A107" s="36">
        <v>14</v>
      </c>
      <c r="B107" s="37"/>
      <c r="C107" s="441"/>
      <c r="D107" s="441"/>
      <c r="E107" s="441"/>
      <c r="F107" s="443">
        <f t="shared" si="3"/>
        <v>0</v>
      </c>
    </row>
    <row r="108" spans="1:6" ht="12" customHeight="1">
      <c r="A108" s="36">
        <v>15</v>
      </c>
      <c r="B108" s="37"/>
      <c r="C108" s="441"/>
      <c r="D108" s="441"/>
      <c r="E108" s="441"/>
      <c r="F108" s="443">
        <f t="shared" si="3"/>
        <v>0</v>
      </c>
    </row>
    <row r="109" spans="1:6" ht="13.5">
      <c r="A109" s="38" t="s">
        <v>580</v>
      </c>
      <c r="B109" s="39" t="s">
        <v>842</v>
      </c>
      <c r="C109" s="429">
        <f>SUM(C94:C108)</f>
        <v>0</v>
      </c>
      <c r="D109" s="429"/>
      <c r="E109" s="429">
        <f>SUM(E94:E108)</f>
        <v>0</v>
      </c>
      <c r="F109" s="442">
        <f>SUM(F94:F108)</f>
        <v>0</v>
      </c>
    </row>
    <row r="110" spans="1:16" ht="11.25" customHeight="1">
      <c r="A110" s="36" t="s">
        <v>833</v>
      </c>
      <c r="B110" s="40"/>
      <c r="C110" s="429"/>
      <c r="D110" s="429"/>
      <c r="E110" s="429"/>
      <c r="F110" s="442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</row>
    <row r="111" spans="1:6" ht="15" customHeight="1">
      <c r="A111" s="36" t="s">
        <v>542</v>
      </c>
      <c r="B111" s="40"/>
      <c r="C111" s="441"/>
      <c r="D111" s="441"/>
      <c r="E111" s="441"/>
      <c r="F111" s="443">
        <f>C111-E111</f>
        <v>0</v>
      </c>
    </row>
    <row r="112" spans="1:6" ht="12.75">
      <c r="A112" s="36" t="s">
        <v>545</v>
      </c>
      <c r="B112" s="40"/>
      <c r="C112" s="441"/>
      <c r="D112" s="441"/>
      <c r="E112" s="441"/>
      <c r="F112" s="443">
        <f aca="true" t="shared" si="4" ref="F112:F125">C112-E112</f>
        <v>0</v>
      </c>
    </row>
    <row r="113" spans="1:6" ht="12.75">
      <c r="A113" s="36" t="s">
        <v>548</v>
      </c>
      <c r="B113" s="40"/>
      <c r="C113" s="441"/>
      <c r="D113" s="441"/>
      <c r="E113" s="441"/>
      <c r="F113" s="443">
        <f t="shared" si="4"/>
        <v>0</v>
      </c>
    </row>
    <row r="114" spans="1:6" ht="12.75">
      <c r="A114" s="36" t="s">
        <v>551</v>
      </c>
      <c r="B114" s="40"/>
      <c r="C114" s="441"/>
      <c r="D114" s="441"/>
      <c r="E114" s="441"/>
      <c r="F114" s="443">
        <f t="shared" si="4"/>
        <v>0</v>
      </c>
    </row>
    <row r="115" spans="1:6" ht="12.75">
      <c r="A115" s="36">
        <v>5</v>
      </c>
      <c r="B115" s="37"/>
      <c r="C115" s="441"/>
      <c r="D115" s="441"/>
      <c r="E115" s="441"/>
      <c r="F115" s="443">
        <f t="shared" si="4"/>
        <v>0</v>
      </c>
    </row>
    <row r="116" spans="1:6" ht="12.75">
      <c r="A116" s="36">
        <v>6</v>
      </c>
      <c r="B116" s="37"/>
      <c r="C116" s="441"/>
      <c r="D116" s="441"/>
      <c r="E116" s="441"/>
      <c r="F116" s="443">
        <f t="shared" si="4"/>
        <v>0</v>
      </c>
    </row>
    <row r="117" spans="1:6" ht="12.75">
      <c r="A117" s="36">
        <v>7</v>
      </c>
      <c r="B117" s="37"/>
      <c r="C117" s="441"/>
      <c r="D117" s="441"/>
      <c r="E117" s="441"/>
      <c r="F117" s="443">
        <f t="shared" si="4"/>
        <v>0</v>
      </c>
    </row>
    <row r="118" spans="1:6" ht="12.75">
      <c r="A118" s="36">
        <v>8</v>
      </c>
      <c r="B118" s="37"/>
      <c r="C118" s="441"/>
      <c r="D118" s="441"/>
      <c r="E118" s="441"/>
      <c r="F118" s="443">
        <f t="shared" si="4"/>
        <v>0</v>
      </c>
    </row>
    <row r="119" spans="1:6" ht="12.75">
      <c r="A119" s="36">
        <v>9</v>
      </c>
      <c r="B119" s="37"/>
      <c r="C119" s="441"/>
      <c r="D119" s="441"/>
      <c r="E119" s="441"/>
      <c r="F119" s="443">
        <f t="shared" si="4"/>
        <v>0</v>
      </c>
    </row>
    <row r="120" spans="1:6" ht="12" customHeight="1">
      <c r="A120" s="36">
        <v>10</v>
      </c>
      <c r="B120" s="37"/>
      <c r="C120" s="441"/>
      <c r="D120" s="441"/>
      <c r="E120" s="441"/>
      <c r="F120" s="443">
        <f t="shared" si="4"/>
        <v>0</v>
      </c>
    </row>
    <row r="121" spans="1:6" ht="12.75">
      <c r="A121" s="36">
        <v>11</v>
      </c>
      <c r="B121" s="37"/>
      <c r="C121" s="441"/>
      <c r="D121" s="441"/>
      <c r="E121" s="441"/>
      <c r="F121" s="443">
        <f t="shared" si="4"/>
        <v>0</v>
      </c>
    </row>
    <row r="122" spans="1:6" ht="12.75">
      <c r="A122" s="36">
        <v>12</v>
      </c>
      <c r="B122" s="37"/>
      <c r="C122" s="441"/>
      <c r="D122" s="441"/>
      <c r="E122" s="441"/>
      <c r="F122" s="443">
        <f t="shared" si="4"/>
        <v>0</v>
      </c>
    </row>
    <row r="123" spans="1:6" ht="12.75">
      <c r="A123" s="36">
        <v>13</v>
      </c>
      <c r="B123" s="37"/>
      <c r="C123" s="441"/>
      <c r="D123" s="441"/>
      <c r="E123" s="441"/>
      <c r="F123" s="443">
        <f t="shared" si="4"/>
        <v>0</v>
      </c>
    </row>
    <row r="124" spans="1:6" ht="12.75">
      <c r="A124" s="36">
        <v>14</v>
      </c>
      <c r="B124" s="37"/>
      <c r="C124" s="441"/>
      <c r="D124" s="441"/>
      <c r="E124" s="441"/>
      <c r="F124" s="443">
        <f t="shared" si="4"/>
        <v>0</v>
      </c>
    </row>
    <row r="125" spans="1:6" ht="12" customHeight="1">
      <c r="A125" s="36">
        <v>15</v>
      </c>
      <c r="B125" s="37"/>
      <c r="C125" s="441"/>
      <c r="D125" s="441"/>
      <c r="E125" s="441"/>
      <c r="F125" s="443">
        <f t="shared" si="4"/>
        <v>0</v>
      </c>
    </row>
    <row r="126" spans="1:6" ht="13.5">
      <c r="A126" s="38" t="s">
        <v>599</v>
      </c>
      <c r="B126" s="39" t="s">
        <v>843</v>
      </c>
      <c r="C126" s="429">
        <f>SUM(C111:C125)</f>
        <v>0</v>
      </c>
      <c r="D126" s="429"/>
      <c r="E126" s="429">
        <f>SUM(E111:E125)</f>
        <v>0</v>
      </c>
      <c r="F126" s="442">
        <f>SUM(F111:F125)</f>
        <v>0</v>
      </c>
    </row>
    <row r="127" spans="1:16" ht="15.75" customHeight="1">
      <c r="A127" s="36" t="s">
        <v>835</v>
      </c>
      <c r="B127" s="40"/>
      <c r="C127" s="429"/>
      <c r="D127" s="429"/>
      <c r="E127" s="429"/>
      <c r="F127" s="442"/>
      <c r="G127" s="516"/>
      <c r="H127" s="516"/>
      <c r="I127" s="516"/>
      <c r="J127" s="516"/>
      <c r="K127" s="516"/>
      <c r="L127" s="516"/>
      <c r="M127" s="516"/>
      <c r="N127" s="516"/>
      <c r="O127" s="516"/>
      <c r="P127" s="516"/>
    </row>
    <row r="128" spans="1:6" ht="12.75" customHeight="1">
      <c r="A128" s="36" t="s">
        <v>542</v>
      </c>
      <c r="B128" s="40"/>
      <c r="C128" s="441"/>
      <c r="D128" s="441"/>
      <c r="E128" s="441"/>
      <c r="F128" s="443">
        <f>C128-E128</f>
        <v>0</v>
      </c>
    </row>
    <row r="129" spans="1:6" ht="12.75">
      <c r="A129" s="36" t="s">
        <v>545</v>
      </c>
      <c r="B129" s="40"/>
      <c r="C129" s="441"/>
      <c r="D129" s="441"/>
      <c r="E129" s="441"/>
      <c r="F129" s="443">
        <f aca="true" t="shared" si="5" ref="F129:F142">C129-E129</f>
        <v>0</v>
      </c>
    </row>
    <row r="130" spans="1:6" ht="12.75">
      <c r="A130" s="36" t="s">
        <v>548</v>
      </c>
      <c r="B130" s="40"/>
      <c r="C130" s="441"/>
      <c r="D130" s="441"/>
      <c r="E130" s="441"/>
      <c r="F130" s="443">
        <f t="shared" si="5"/>
        <v>0</v>
      </c>
    </row>
    <row r="131" spans="1:6" ht="12.75">
      <c r="A131" s="36" t="s">
        <v>551</v>
      </c>
      <c r="B131" s="40"/>
      <c r="C131" s="441"/>
      <c r="D131" s="441"/>
      <c r="E131" s="441"/>
      <c r="F131" s="443">
        <f t="shared" si="5"/>
        <v>0</v>
      </c>
    </row>
    <row r="132" spans="1:6" ht="12.75">
      <c r="A132" s="36">
        <v>5</v>
      </c>
      <c r="B132" s="37"/>
      <c r="C132" s="441"/>
      <c r="D132" s="441"/>
      <c r="E132" s="441"/>
      <c r="F132" s="443">
        <f t="shared" si="5"/>
        <v>0</v>
      </c>
    </row>
    <row r="133" spans="1:6" ht="12.75">
      <c r="A133" s="36">
        <v>6</v>
      </c>
      <c r="B133" s="37"/>
      <c r="C133" s="441"/>
      <c r="D133" s="441"/>
      <c r="E133" s="441"/>
      <c r="F133" s="443">
        <f t="shared" si="5"/>
        <v>0</v>
      </c>
    </row>
    <row r="134" spans="1:6" ht="12.75">
      <c r="A134" s="36">
        <v>7</v>
      </c>
      <c r="B134" s="37"/>
      <c r="C134" s="441"/>
      <c r="D134" s="441"/>
      <c r="E134" s="441"/>
      <c r="F134" s="443">
        <f t="shared" si="5"/>
        <v>0</v>
      </c>
    </row>
    <row r="135" spans="1:6" ht="12.75">
      <c r="A135" s="36">
        <v>8</v>
      </c>
      <c r="B135" s="37"/>
      <c r="C135" s="441"/>
      <c r="D135" s="441"/>
      <c r="E135" s="441"/>
      <c r="F135" s="443">
        <f t="shared" si="5"/>
        <v>0</v>
      </c>
    </row>
    <row r="136" spans="1:6" ht="12.75">
      <c r="A136" s="36">
        <v>9</v>
      </c>
      <c r="B136" s="37"/>
      <c r="C136" s="441"/>
      <c r="D136" s="441"/>
      <c r="E136" s="441"/>
      <c r="F136" s="443">
        <f t="shared" si="5"/>
        <v>0</v>
      </c>
    </row>
    <row r="137" spans="1:6" ht="12" customHeight="1">
      <c r="A137" s="36">
        <v>10</v>
      </c>
      <c r="B137" s="37"/>
      <c r="C137" s="441"/>
      <c r="D137" s="441"/>
      <c r="E137" s="441"/>
      <c r="F137" s="443">
        <f t="shared" si="5"/>
        <v>0</v>
      </c>
    </row>
    <row r="138" spans="1:6" ht="12.75">
      <c r="A138" s="36">
        <v>11</v>
      </c>
      <c r="B138" s="37"/>
      <c r="C138" s="441"/>
      <c r="D138" s="441"/>
      <c r="E138" s="441"/>
      <c r="F138" s="443">
        <f t="shared" si="5"/>
        <v>0</v>
      </c>
    </row>
    <row r="139" spans="1:6" ht="12.75">
      <c r="A139" s="36">
        <v>12</v>
      </c>
      <c r="B139" s="37"/>
      <c r="C139" s="441"/>
      <c r="D139" s="441"/>
      <c r="E139" s="441"/>
      <c r="F139" s="443">
        <f t="shared" si="5"/>
        <v>0</v>
      </c>
    </row>
    <row r="140" spans="1:6" ht="12.75">
      <c r="A140" s="36">
        <v>13</v>
      </c>
      <c r="B140" s="37"/>
      <c r="C140" s="441"/>
      <c r="D140" s="441"/>
      <c r="E140" s="441"/>
      <c r="F140" s="443">
        <f t="shared" si="5"/>
        <v>0</v>
      </c>
    </row>
    <row r="141" spans="1:6" ht="12.75">
      <c r="A141" s="36">
        <v>14</v>
      </c>
      <c r="B141" s="37"/>
      <c r="C141" s="441"/>
      <c r="D141" s="441"/>
      <c r="E141" s="441"/>
      <c r="F141" s="443">
        <f t="shared" si="5"/>
        <v>0</v>
      </c>
    </row>
    <row r="142" spans="1:6" ht="12" customHeight="1">
      <c r="A142" s="36">
        <v>15</v>
      </c>
      <c r="B142" s="37"/>
      <c r="C142" s="441"/>
      <c r="D142" s="441"/>
      <c r="E142" s="441"/>
      <c r="F142" s="443">
        <f t="shared" si="5"/>
        <v>0</v>
      </c>
    </row>
    <row r="143" spans="1:6" ht="13.5">
      <c r="A143" s="38" t="s">
        <v>836</v>
      </c>
      <c r="B143" s="39" t="s">
        <v>844</v>
      </c>
      <c r="C143" s="429">
        <f>SUM(C128:C142)</f>
        <v>0</v>
      </c>
      <c r="D143" s="429"/>
      <c r="E143" s="429">
        <f>SUM(E128:E142)</f>
        <v>0</v>
      </c>
      <c r="F143" s="442">
        <f>SUM(F128:F142)</f>
        <v>0</v>
      </c>
    </row>
    <row r="144" spans="1:16" ht="17.25" customHeight="1">
      <c r="A144" s="41" t="s">
        <v>845</v>
      </c>
      <c r="B144" s="39" t="s">
        <v>846</v>
      </c>
      <c r="C144" s="429">
        <f>C143+C126+C109+C92</f>
        <v>0</v>
      </c>
      <c r="D144" s="429"/>
      <c r="E144" s="429">
        <f>E143+E126+E109+E92</f>
        <v>0</v>
      </c>
      <c r="F144" s="442">
        <f>F143+F126+F109+F92</f>
        <v>0</v>
      </c>
      <c r="G144" s="516"/>
      <c r="H144" s="516"/>
      <c r="I144" s="516"/>
      <c r="J144" s="516"/>
      <c r="K144" s="516"/>
      <c r="L144" s="516"/>
      <c r="M144" s="516"/>
      <c r="N144" s="516"/>
      <c r="O144" s="516"/>
      <c r="P144" s="516"/>
    </row>
    <row r="145" spans="1:16" ht="19.5" customHeight="1">
      <c r="A145" s="42"/>
      <c r="B145" s="43"/>
      <c r="C145" s="44"/>
      <c r="D145" s="44"/>
      <c r="E145" s="44"/>
      <c r="F145" s="44"/>
      <c r="G145" s="516"/>
      <c r="H145" s="516"/>
      <c r="I145" s="516"/>
      <c r="J145" s="516"/>
      <c r="K145" s="516"/>
      <c r="L145" s="516"/>
      <c r="M145" s="516"/>
      <c r="N145" s="516"/>
      <c r="O145" s="516"/>
      <c r="P145" s="516"/>
    </row>
    <row r="146" spans="1:6" ht="19.5" customHeight="1">
      <c r="A146" s="452" t="s">
        <v>889</v>
      </c>
      <c r="B146" s="453"/>
      <c r="C146" s="632" t="s">
        <v>847</v>
      </c>
      <c r="D146" s="632"/>
      <c r="E146" s="632"/>
      <c r="F146" s="632"/>
    </row>
    <row r="147" spans="1:6" ht="12.75">
      <c r="A147" s="517"/>
      <c r="B147" s="518"/>
      <c r="C147" s="517" t="s">
        <v>865</v>
      </c>
      <c r="D147" s="517"/>
      <c r="E147" s="517"/>
      <c r="F147" s="517"/>
    </row>
    <row r="148" spans="1:6" ht="12.75">
      <c r="A148" s="517"/>
      <c r="B148" s="518"/>
      <c r="C148" s="632" t="s">
        <v>854</v>
      </c>
      <c r="D148" s="632"/>
      <c r="E148" s="632"/>
      <c r="F148" s="632"/>
    </row>
    <row r="149" spans="3:5" ht="12.75">
      <c r="C149" s="425" t="s">
        <v>871</v>
      </c>
      <c r="E149" s="517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111:F125 C58:F72 C77:F91 C94:F108 C24:F38 C41:F55 C12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sokti4</cp:lastModifiedBy>
  <cp:lastPrinted>2008-12-10T08:31:50Z</cp:lastPrinted>
  <dcterms:created xsi:type="dcterms:W3CDTF">2000-06-29T12:02:40Z</dcterms:created>
  <dcterms:modified xsi:type="dcterms:W3CDTF">2008-12-10T13:17:25Z</dcterms:modified>
  <cp:category/>
  <cp:version/>
  <cp:contentType/>
  <cp:contentStatus/>
</cp:coreProperties>
</file>