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<sst xmlns="http://schemas.openxmlformats.org/spreadsheetml/2006/main" count="1077" uniqueCount="899">
  <si>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</si>
  <si>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</si>
  <si>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</si>
  <si>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</si>
  <si>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</si>
  <si>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</si>
  <si>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</si>
  <si>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</si>
  <si>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</si>
  <si>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</si>
  <si>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</si>
  <si>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</si>
  <si>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</si>
  <si>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</si>
  <si>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</si>
  <si>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</si>
  <si>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</si>
  <si>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</si>
  <si>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</si>
  <si>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</si>
  <si>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</si>
  <si>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</si>
  <si>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</si>
  <si>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</si>
  <si>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</si>
  <si>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</si>
  <si>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</si>
  <si>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</si>
  <si>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</si>
  <si>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</si>
  <si>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</si>
  <si>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</si>
  <si>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</si>
  <si>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</si>
  <si>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</si>
  <si>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</si>
  <si>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</si>
  <si>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</si>
  <si>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</si>
  <si>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</si>
  <si>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</si>
  <si>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</si>
  <si>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</si>
  <si>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</si>
  <si>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</si>
  <si>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</si>
  <si>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</si>
  <si>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</si>
  <si>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</si>
  <si>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</si>
  <si>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</si>
  <si>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</si>
  <si>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</si>
  <si>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</si>
  <si>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</si>
  <si>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</si>
  <si>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</si>
  <si>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</si>
  <si>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</si>
  <si>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</si>
  <si>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</si>
  <si>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</si>
  <si>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</si>
  <si>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</si>
  <si>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</si>
  <si>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</si>
  <si>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</si>
  <si>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</si>
  <si>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</si>
  <si>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</si>
  <si>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</si>
  <si>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</si>
  <si>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</si>
  <si>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</si>
  <si>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</si>
  <si>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</si>
  <si>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</si>
  <si>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</si>
  <si>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</si>
  <si>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</si>
  <si>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</si>
  <si>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</si>
  <si>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</si>
  <si>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</si>
  <si>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</si>
  <si>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</si>
  <si>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</si>
  <si>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</si>
  <si>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</si>
  <si>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</si>
  <si>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</si>
  <si>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</si>
  <si>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</si>
  <si>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</si>
  <si>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</si>
  <si>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</si>
  <si>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</si>
  <si>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</si>
  <si>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</si>
  <si>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</si>
  <si>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</si>
  <si>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</si>
  <si>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</si>
  <si>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</si>
  <si>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</si>
  <si>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</si>
  <si>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</si>
  <si>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</si>
  <si>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</si>
  <si>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</si>
  <si>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</si>
  <si>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</si>
  <si>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</si>
  <si>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</si>
  <si>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</si>
  <si>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</si>
  <si>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</si>
  <si>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</si>
  <si>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</si>
  <si>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</si>
  <si>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</si>
  <si>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</si>
  <si>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</si>
  <si>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</si>
  <si>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</si>
  <si>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</si>
  <si>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</si>
  <si>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</si>
  <si>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</si>
  <si>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</si>
  <si>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</si>
  <si>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</si>
  <si>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</si>
  <si>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</si>
  <si>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</si>
  <si>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</si>
  <si>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</si>
  <si>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</si>
  <si>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</si>
  <si>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</si>
  <si>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</si>
  <si>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</si>
  <si>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</si>
  <si>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</si>
  <si>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</si>
  <si>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</si>
  <si>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</si>
  <si>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</si>
  <si>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</si>
  <si>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</si>
  <si>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</si>
  <si>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</si>
  <si>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</si>
  <si>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</si>
  <si>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</si>
  <si>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</si>
  <si>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</si>
  <si>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</si>
  <si>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</si>
  <si>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</si>
  <si>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</si>
  <si>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</si>
  <si>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</si>
  <si>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</si>
  <si>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</si>
  <si>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</si>
  <si>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</si>
  <si>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</si>
  <si>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</si>
  <si>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</si>
  <si>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</si>
  <si>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</si>
  <si>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</si>
  <si>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</si>
  <si>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</si>
  <si>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</si>
  <si>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</si>
  <si>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</si>
  <si>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</si>
  <si>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</si>
  <si>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</si>
  <si>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</si>
  <si>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</si>
  <si>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</si>
  <si>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</si>
  <si>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</si>
  <si>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</si>
  <si>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</si>
  <si>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</si>
  <si>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</si>
  <si>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</si>
  <si>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</si>
  <si>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</si>
  <si>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</si>
  <si>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</si>
  <si>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</si>
  <si>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</si>
  <si>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</si>
  <si>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</si>
  <si>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</si>
  <si>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</si>
  <si>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</si>
  <si>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</si>
  <si>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</si>
  <si>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</si>
  <si>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</si>
  <si>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</si>
  <si>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</si>
  <si>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</si>
  <si>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</si>
  <si>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</si>
  <si>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</si>
  <si>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</si>
  <si>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</si>
  <si>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</si>
  <si>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</si>
  <si>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</si>
  <si>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</si>
  <si>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</si>
  <si>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</si>
  <si>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</si>
  <si>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</si>
  <si>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</si>
  <si>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</si>
  <si>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</si>
  <si>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</si>
  <si>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</si>
  <si>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</si>
  <si>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</si>
  <si>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</si>
  <si>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</si>
  <si>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</si>
  <si>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</si>
  <si>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</si>
  <si>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</si>
  <si>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</si>
  <si>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</si>
  <si>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</si>
  <si>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</si>
  <si>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</si>
  <si>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</si>
  <si>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</si>
  <si>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</si>
  <si>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</si>
  <si>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</si>
  <si>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</si>
  <si>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</si>
  <si>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</si>
  <si>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</si>
  <si>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</si>
  <si>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</si>
  <si>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</si>
  <si>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</si>
  <si>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</si>
  <si>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</si>
  <si>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</si>
  <si>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</si>
  <si>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</si>
  <si>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</si>
  <si>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</si>
  <si>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</si>
  <si>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</si>
  <si>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</si>
  <si>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</si>
  <si>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</si>
  <si>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</si>
  <si>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</si>
  <si>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</si>
  <si>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</si>
  <si>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</si>
  <si>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</si>
  <si>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</si>
  <si>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</si>
  <si>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</si>
  <si>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</si>
  <si>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</si>
  <si>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</si>
  <si>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</si>
  <si>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</si>
  <si>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</si>
  <si>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</si>
  <si>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</si>
  <si>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</si>
  <si>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</si>
  <si>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</si>
  <si>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</si>
  <si>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</si>
  <si>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</si>
  <si>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</si>
  <si>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</si>
  <si>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</si>
  <si>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</si>
  <si>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</si>
  <si>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</si>
  <si>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</si>
  <si>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</si>
  <si>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</si>
  <si>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</si>
  <si>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</si>
  <si>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</si>
  <si>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</si>
  <si>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</si>
  <si>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</si>
  <si>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</si>
  <si>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</si>
  <si>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</si>
  <si>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</si>
  <si>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</si>
  <si>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</si>
  <si>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</si>
  <si>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</si>
  <si>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</si>
  <si>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</si>
  <si>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</si>
  <si>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</si>
  <si>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</si>
  <si>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</si>
  <si>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</si>
  <si>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</si>
  <si>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</si>
  <si>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</si>
  <si>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</si>
  <si>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</si>
  <si>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</si>
  <si>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</si>
  <si>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</si>
  <si>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</si>
  <si>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</si>
  <si>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</si>
  <si>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</si>
  <si>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</si>
  <si>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</si>
  <si>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</si>
  <si>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</si>
  <si>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</si>
  <si>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</si>
  <si>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</si>
  <si>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</si>
  <si>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</si>
  <si>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</si>
  <si>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</si>
  <si>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</si>
  <si>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</si>
  <si>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</si>
  <si>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</si>
  <si>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</si>
  <si>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</si>
  <si>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</si>
  <si>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</si>
  <si>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</si>
  <si>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</si>
  <si>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</si>
  <si>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</si>
  <si>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</si>
  <si>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</si>
  <si>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</si>
  <si>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</si>
  <si>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</si>
  <si>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</si>
  <si>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</si>
  <si>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</si>
  <si>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</si>
  <si>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</si>
  <si>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</si>
  <si>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</si>
  <si>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</si>
  <si>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</si>
  <si>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</si>
  <si>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</si>
  <si>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</si>
  <si>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</si>
  <si>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</si>
  <si>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</si>
  <si>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</si>
  <si>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</si>
  <si>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</si>
  <si>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</si>
  <si>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</si>
  <si>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</si>
  <si>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</si>
  <si>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</si>
  <si>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</si>
  <si>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</si>
  <si>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</si>
  <si>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</si>
  <si>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</si>
  <si>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</si>
  <si>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</si>
  <si>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</si>
  <si>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</si>
  <si>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</si>
  <si>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</si>
  <si>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</si>
  <si>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</si>
  <si>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</si>
  <si>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</si>
  <si>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</si>
  <si>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</si>
  <si>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</si>
  <si>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</si>
  <si>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</si>
  <si>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</si>
  <si>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</si>
  <si>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</si>
  <si>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</si>
  <si>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</si>
  <si>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</si>
  <si>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</si>
  <si>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</si>
  <si>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</si>
  <si>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</si>
  <si>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</si>
  <si>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</si>
  <si>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</si>
  <si>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</si>
  <si>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</si>
  <si>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</si>
  <si>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</si>
  <si>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</si>
  <si>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</si>
  <si>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</si>
  <si>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</si>
  <si>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</si>
  <si>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</si>
  <si>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</si>
  <si>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</si>
  <si>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</si>
  <si>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</si>
  <si>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</si>
  <si>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</si>
  <si>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</si>
  <si>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</si>
  <si>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</si>
  <si>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</si>
  <si>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</si>
  <si>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</si>
  <si>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</si>
  <si>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</si>
  <si>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</si>
  <si>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</si>
  <si>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</si>
  <si>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</si>
  <si>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</si>
  <si>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</si>
  <si>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</si>
  <si>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</si>
  <si>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</si>
  <si>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</si>
  <si>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</si>
  <si>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</si>
  <si>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</si>
  <si>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</si>
  <si>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</si>
  <si>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</si>
  <si>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</si>
  <si>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</si>
  <si>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</si>
  <si>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</si>
  <si>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</si>
  <si>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</si>
  <si>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</si>
  <si>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</si>
  <si>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</si>
  <si>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</si>
  <si>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</si>
  <si>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</si>
  <si>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</si>
  <si>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</si>
  <si>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</si>
  <si>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</si>
  <si>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</si>
  <si>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</si>
  <si>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</si>
  <si>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</si>
  <si>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</si>
  <si>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</si>
  <si>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</si>
  <si>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</si>
  <si>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</si>
  <si>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</si>
  <si>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</si>
  <si>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</si>
  <si>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</si>
  <si>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</si>
  <si>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</si>
  <si>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</si>
  <si>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</si>
  <si>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</si>
  <si>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</si>
  <si>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</si>
  <si>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</si>
  <si>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</si>
  <si>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</si>
  <si>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</si>
  <si>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</si>
  <si>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</si>
  <si>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</si>
  <si>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</si>
  <si>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</si>
  <si>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</si>
  <si>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</si>
  <si>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</si>
  <si>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</si>
  <si>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</si>
  <si>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</si>
  <si>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</si>
  <si>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</si>
  <si>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</si>
  <si>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</si>
  <si>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</si>
  <si>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</si>
  <si>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</si>
  <si>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</si>
  <si>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</si>
  <si>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</si>
  <si>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</si>
  <si>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</si>
  <si>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</si>
  <si>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</si>
  <si>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</si>
  <si>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</si>
  <si>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</si>
  <si>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</si>
  <si>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</si>
  <si>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</si>
  <si>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</si>
  <si>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</si>
  <si>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</si>
  <si>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</si>
  <si>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</si>
  <si>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</si>
  <si>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</si>
  <si>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</si>
  <si>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</si>
  <si>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</si>
  <si>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</si>
  <si>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</si>
  <si>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</si>
  <si>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</si>
  <si>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</si>
  <si>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</si>
  <si>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</si>
  <si>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</si>
  <si>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</si>
  <si>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</si>
  <si>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</si>
  <si>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</si>
  <si>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</si>
  <si>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</si>
  <si>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</si>
  <si>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</si>
  <si>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</si>
  <si>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</si>
  <si>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</si>
  <si>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</si>
  <si>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</si>
  <si>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</si>
  <si>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</si>
  <si>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</si>
  <si>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</si>
  <si>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</si>
  <si>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</si>
  <si>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</si>
  <si>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</si>
  <si>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</si>
  <si>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</si>
  <si>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</si>
  <si>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</si>
  <si>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</si>
  <si>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</si>
  <si>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</si>
  <si>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</si>
  <si>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</si>
  <si>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</si>
  <si>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</si>
  <si>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</si>
  <si>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</si>
  <si>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</si>
  <si>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</si>
  <si>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</si>
  <si>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</si>
  <si>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</si>
  <si>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</si>
  <si>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</si>
  <si>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</si>
  <si>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</si>
  <si>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</si>
  <si>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</si>
  <si>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</si>
  <si>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</si>
  <si>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</si>
  <si>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</si>
  <si>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</si>
  <si>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</si>
  <si>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</si>
  <si>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</si>
  <si>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</si>
  <si>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</si>
  <si>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</si>
  <si>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</si>
  <si>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</si>
  <si>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</si>
  <si>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</si>
  <si>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</si>
  <si>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</si>
  <si>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</si>
  <si>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</si>
  <si>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</si>
  <si>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</si>
  <si>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</si>
  <si>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</si>
  <si>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</si>
  <si>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</si>
  <si>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</si>
  <si>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</si>
  <si>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</si>
  <si>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</si>
  <si>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</si>
  <si>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</si>
  <si>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</si>
  <si>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</si>
  <si>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</si>
  <si>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</si>
  <si>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</si>
  <si>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</si>
  <si>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</si>
  <si>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</si>
  <si>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</si>
  <si>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</si>
  <si>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</si>
  <si>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</si>
  <si>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</si>
  <si>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</si>
  <si>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</si>
  <si>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</si>
  <si>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</si>
  <si>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</si>
  <si>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</si>
  <si>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</si>
  <si>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</si>
  <si>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</si>
  <si>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</si>
  <si>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</si>
  <si>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</si>
  <si>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</si>
  <si>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</si>
  <si>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</si>
  <si>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</si>
  <si>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</si>
  <si>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</si>
  <si>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</si>
  <si>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</si>
  <si>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</si>
  <si>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</si>
  <si>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</si>
  <si>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</si>
  <si>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</si>
  <si>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</si>
  <si>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</si>
  <si>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</si>
  <si>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</si>
  <si>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</si>
  <si>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</si>
  <si>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</si>
  <si>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</si>
  <si>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</si>
  <si>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</si>
  <si>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</si>
  <si>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</si>
  <si>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</si>
  <si>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</si>
  <si>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</si>
  <si>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</si>
  <si>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</si>
  <si>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</si>
  <si>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</si>
  <si>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</si>
  <si>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</si>
  <si>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</si>
  <si>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</si>
  <si>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</si>
  <si>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</si>
  <si>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</si>
  <si>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</si>
  <si>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</si>
  <si>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</si>
  <si>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</si>
  <si>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</si>
  <si>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</si>
  <si>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</si>
  <si>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</si>
  <si>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</si>
  <si>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</si>
  <si>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</si>
  <si>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</si>
  <si>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</si>
  <si>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</si>
  <si>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</si>
  <si>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</si>
  <si>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</si>
  <si>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</si>
  <si>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</si>
  <si>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</si>
  <si>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</si>
  <si>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</si>
  <si>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</si>
  <si>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</si>
  <si>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</si>
  <si>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</si>
  <si>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</si>
  <si>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</si>
  <si>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</si>
  <si>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</si>
  <si>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</si>
  <si>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</si>
  <si>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</si>
  <si>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</si>
  <si>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</si>
  <si>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</si>
  <si>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</si>
  <si>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</si>
  <si>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</si>
  <si>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</si>
  <si>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</si>
  <si>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</si>
  <si>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</si>
  <si>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</si>
  <si>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</si>
  <si>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</si>
  <si>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</si>
  <si>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</si>
  <si>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</si>
  <si>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</si>
  <si>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</si>
  <si>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</si>
  <si>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</si>
  <si>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</si>
  <si>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</si>
  <si>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</si>
  <si>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</si>
  <si>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</si>
  <si>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</si>
  <si>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</si>
  <si>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</si>
  <si>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</si>
  <si>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</si>
  <si>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</si>
  <si>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</si>
  <si>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</si>
  <si>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</si>
  <si>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</si>
  <si>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</si>
  <si>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</si>
  <si>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</si>
  <si>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</si>
  <si>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</si>
  <si>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</si>
  <si>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</si>
  <si>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</si>
  <si>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</si>
  <si>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</si>
  <si>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</si>
  <si>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</si>
  <si>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</si>
  <si>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</si>
  <si>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</si>
  <si>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</si>
  <si>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</si>
  <si>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</si>
  <si>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</si>
  <si>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</si>
  <si>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</si>
  <si>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</si>
  <si>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</si>
  <si>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</si>
  <si>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</si>
  <si>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</si>
  <si>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</si>
  <si>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</si>
  <si>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</si>
  <si>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</si>
  <si>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</si>
  <si>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</si>
  <si>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</si>
  <si>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</si>
  <si>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</si>
  <si>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</si>
  <si>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</si>
  <si>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</si>
  <si>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</si>
  <si>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</si>
  <si>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</si>
  <si>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</si>
  <si>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</si>
  <si>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</si>
  <si>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</si>
  <si>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</si>
  <si>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</si>
  <si>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</si>
  <si>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</si>
  <si>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</si>
  <si>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</si>
  <si>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</si>
  <si>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</si>
  <si>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</si>
  <si>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</si>
  <si>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</si>
  <si>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</si>
  <si>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</si>
  <si>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</si>
  <si>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</si>
  <si>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</si>
  <si>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</si>
  <si>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</si>
  <si>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</si>
  <si>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</si>
  <si>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</si>
  <si>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</si>
  <si>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</si>
  <si>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</si>
  <si>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</si>
  <si>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</si>
  <si>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</si>
  <si>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</si>
  <si>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</si>
  <si>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</si>
  <si>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</si>
  <si>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</si>
  <si>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</si>
  <si>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</si>
  <si>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</si>
  <si>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</si>
  <si>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</si>
  <si>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</si>
  <si>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</si>
  <si>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</si>
  <si>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</si>
  <si>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</si>
  <si>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</si>
  <si>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</si>
  <si>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</si>
  <si>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</si>
  <si>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</si>
  <si>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</si>
  <si>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</si>
  <si>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</si>
  <si>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</si>
  <si>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</si>
  <si>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</si>
  <si>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</si>
  <si>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</si>
  <si>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</si>
  <si>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</si>
  <si>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</si>
  <si>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</si>
  <si>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</si>
  <si>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</si>
  <si>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</si>
  <si>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</si>
  <si>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</si>
  <si>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</si>
  <si>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</si>
  <si>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</si>
  <si>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</si>
  <si>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</si>
  <si>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</si>
  <si>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</si>
  <si>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</si>
  <si>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</si>
  <si>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</si>
  <si>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</si>
  <si>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</si>
  <si>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</si>
  <si>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</si>
  <si>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</si>
  <si>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</si>
  <si>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</si>
  <si>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</si>
  <si>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</si>
  <si>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</si>
  <si>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</si>
  <si>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</si>
  <si>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</si>
  <si>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</si>
  <si>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</si>
  <si>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</si>
  <si>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</si>
  <si>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</si>
  <si>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</si>
  <si>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</si>
  <si>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</si>
  <si>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</si>
  <si>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</si>
  <si>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</si>
  <si>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>01.01.2014-31.12.2014</t>
  </si>
  <si>
    <t xml:space="preserve">Дата на съставяне:02.04.2015                                </t>
  </si>
  <si>
    <t xml:space="preserve">Дата  на съставяне: 02.04.2015                                                                                                                   </t>
  </si>
  <si>
    <t>Дата на съставяне: 02.04.2015</t>
  </si>
  <si>
    <t>Дата на съставяне:02.04.2015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</si>
</sst>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6">
      <selection activeCell="E101" sqref="E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3594</v>
      </c>
      <c r="D11" s="151">
        <v>3643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16952</v>
      </c>
      <c r="D12" s="151">
        <v>17438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2878</v>
      </c>
      <c r="D13" s="151">
        <v>3059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32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966</v>
      </c>
      <c r="D16" s="151">
        <v>999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2096</v>
      </c>
      <c r="D17" s="151">
        <v>1886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26518</v>
      </c>
      <c r="D19" s="155">
        <f>SUM(D11:D18)</f>
        <v>27047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1989</v>
      </c>
      <c r="D20" s="151">
        <v>1972</v>
      </c>
      <c r="E20" s="237" t="s">
        <v>57</v>
      </c>
      <c r="F20" s="242" t="s">
        <v>58</v>
      </c>
      <c r="G20" s="158">
        <v>-287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1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20360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14515</v>
      </c>
      <c r="H27" s="154">
        <f>SUM(H28:H30)</f>
        <v>16221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14515</v>
      </c>
      <c r="H28" s="152">
        <v>16221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-503</v>
      </c>
      <c r="H32" s="316">
        <v>-1756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14012</v>
      </c>
      <c r="H33" s="154">
        <f>H27+H31+H32</f>
        <v>14465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15867</v>
      </c>
      <c r="D34" s="155">
        <f>SUM(D35:D38)</f>
        <v>15722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40956</v>
      </c>
      <c r="H36" s="154">
        <f>H25+H17+H33</f>
        <v>41481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11539</v>
      </c>
      <c r="D37" s="151">
        <v>11659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4328</v>
      </c>
      <c r="D38" s="151">
        <v>4063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10185</v>
      </c>
      <c r="H39" s="158">
        <v>10151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15897</v>
      </c>
      <c r="D45" s="155">
        <f>D34+D39+D44</f>
        <v>15752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866</v>
      </c>
      <c r="H53" s="152">
        <v>904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44406</v>
      </c>
      <c r="D55" s="155">
        <f>D19+D20+D21+D27+D32+D45+D51+D53+D54</f>
        <v>44781</v>
      </c>
      <c r="E55" s="237" t="s">
        <v>172</v>
      </c>
      <c r="F55" s="261" t="s">
        <v>173</v>
      </c>
      <c r="G55" s="154">
        <f>G49+G51+G52+G53+G54</f>
        <v>866</v>
      </c>
      <c r="H55" s="154">
        <f>H49+H51+H52+H53+H54</f>
        <v>904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425</v>
      </c>
      <c r="D58" s="151">
        <v>441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503</v>
      </c>
      <c r="D59" s="151">
        <v>185</v>
      </c>
      <c r="E59" s="251" t="s">
        <v>181</v>
      </c>
      <c r="F59" s="242" t="s">
        <v>182</v>
      </c>
      <c r="G59" s="152">
        <v>1471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320</v>
      </c>
      <c r="D60" s="151">
        <v>322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113</v>
      </c>
      <c r="D61" s="151">
        <v>153</v>
      </c>
      <c r="E61" s="243" t="s">
        <v>189</v>
      </c>
      <c r="F61" s="272" t="s">
        <v>190</v>
      </c>
      <c r="G61" s="154">
        <f>SUM(G62:G68)</f>
        <v>2692</v>
      </c>
      <c r="H61" s="154">
        <f>SUM(H62:H68)</f>
        <v>1807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1687</v>
      </c>
      <c r="H62" s="152">
        <v>835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1361</v>
      </c>
      <c r="D64" s="155">
        <f>SUM(D58:D63)</f>
        <v>1101</v>
      </c>
      <c r="E64" s="237" t="s">
        <v>200</v>
      </c>
      <c r="F64" s="242" t="s">
        <v>201</v>
      </c>
      <c r="G64" s="152">
        <v>484</v>
      </c>
      <c r="H64" s="152">
        <v>449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303</v>
      </c>
      <c r="H66" s="152">
        <v>333</v>
      </c>
    </row>
    <row r="67" spans="1:8" ht="15">
      <c r="A67" s="235" t="s">
        <v>207</v>
      </c>
      <c r="B67" s="241" t="s">
        <v>208</v>
      </c>
      <c r="C67" s="151">
        <v>666</v>
      </c>
      <c r="D67" s="151">
        <v>606</v>
      </c>
      <c r="E67" s="237" t="s">
        <v>209</v>
      </c>
      <c r="F67" s="242" t="s">
        <v>210</v>
      </c>
      <c r="G67" s="152">
        <v>69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308</v>
      </c>
      <c r="D68" s="151">
        <v>263</v>
      </c>
      <c r="E68" s="237" t="s">
        <v>213</v>
      </c>
      <c r="F68" s="242" t="s">
        <v>214</v>
      </c>
      <c r="G68" s="152">
        <v>149</v>
      </c>
      <c r="H68" s="152">
        <v>121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288</v>
      </c>
      <c r="H69" s="152">
        <v>290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4451</v>
      </c>
      <c r="H71" s="161">
        <f>H59+H60+H61+H69+H70</f>
        <v>6083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413</v>
      </c>
      <c r="D74" s="151">
        <v>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1387</v>
      </c>
      <c r="D75" s="155">
        <f>SUM(D67:D74)</f>
        <v>1378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5660</v>
      </c>
      <c r="D78" s="155">
        <f>SUM(D79:D81)</f>
        <v>5558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2426</v>
      </c>
      <c r="D79" s="151">
        <v>2324</v>
      </c>
      <c r="E79" s="251" t="s">
        <v>242</v>
      </c>
      <c r="F79" s="261" t="s">
        <v>243</v>
      </c>
      <c r="G79" s="162">
        <f>G71+G74+G75+G76</f>
        <v>4451</v>
      </c>
      <c r="H79" s="162">
        <f>H71+H74+H75+H76</f>
        <v>6083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1131</v>
      </c>
      <c r="D83" s="151">
        <v>3331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6791</v>
      </c>
      <c r="D84" s="155">
        <f>D83+D82+D78</f>
        <v>8889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150</v>
      </c>
      <c r="D87" s="151">
        <v>92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2363</v>
      </c>
      <c r="D88" s="151">
        <v>2378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2513</v>
      </c>
      <c r="D91" s="155">
        <f>SUM(D87:D90)</f>
        <v>2470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12052</v>
      </c>
      <c r="D93" s="155">
        <f>D64+D75+D84+D91+D92</f>
        <v>13838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56458</v>
      </c>
      <c r="D94" s="164">
        <f>D93+D55</f>
        <v>58619</v>
      </c>
      <c r="E94" s="449" t="s">
        <v>270</v>
      </c>
      <c r="F94" s="289" t="s">
        <v>271</v>
      </c>
      <c r="G94" s="165">
        <f>G36+G39+G55+G79</f>
        <v>56458</v>
      </c>
      <c r="H94" s="165">
        <f>H36+H39+H55+H79</f>
        <v>58619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42096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B25">
      <selection activeCell="J47" sqref="J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01.01.2014-31.12.2014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2148</v>
      </c>
      <c r="D9" s="46">
        <v>1915</v>
      </c>
      <c r="E9" s="298" t="s">
        <v>285</v>
      </c>
      <c r="F9" s="549" t="s">
        <v>286</v>
      </c>
      <c r="G9" s="550">
        <v>1433</v>
      </c>
      <c r="H9" s="550">
        <v>1336</v>
      </c>
    </row>
    <row r="10" spans="1:8" ht="12">
      <c r="A10" s="298" t="s">
        <v>287</v>
      </c>
      <c r="B10" s="299" t="s">
        <v>288</v>
      </c>
      <c r="C10" s="46">
        <v>2130</v>
      </c>
      <c r="D10" s="46">
        <v>2163</v>
      </c>
      <c r="E10" s="298" t="s">
        <v>289</v>
      </c>
      <c r="F10" s="549" t="s">
        <v>290</v>
      </c>
      <c r="G10" s="550">
        <v>3871</v>
      </c>
      <c r="H10" s="550">
        <v>3492</v>
      </c>
    </row>
    <row r="11" spans="1:8" ht="12">
      <c r="A11" s="298" t="s">
        <v>291</v>
      </c>
      <c r="B11" s="299" t="s">
        <v>292</v>
      </c>
      <c r="C11" s="46">
        <v>1554</v>
      </c>
      <c r="D11" s="46">
        <v>1527</v>
      </c>
      <c r="E11" s="300" t="s">
        <v>293</v>
      </c>
      <c r="F11" s="549" t="s">
        <v>294</v>
      </c>
      <c r="G11" s="550">
        <v>6118</v>
      </c>
      <c r="H11" s="550">
        <v>6501</v>
      </c>
    </row>
    <row r="12" spans="1:8" ht="12">
      <c r="A12" s="298" t="s">
        <v>295</v>
      </c>
      <c r="B12" s="299" t="s">
        <v>296</v>
      </c>
      <c r="C12" s="46">
        <v>4877</v>
      </c>
      <c r="D12" s="46">
        <v>4502</v>
      </c>
      <c r="E12" s="300" t="s">
        <v>78</v>
      </c>
      <c r="F12" s="549" t="s">
        <v>297</v>
      </c>
      <c r="G12" s="550">
        <v>1110</v>
      </c>
      <c r="H12" s="550">
        <v>974</v>
      </c>
    </row>
    <row r="13" spans="1:18" ht="12">
      <c r="A13" s="298" t="s">
        <v>298</v>
      </c>
      <c r="B13" s="299" t="s">
        <v>299</v>
      </c>
      <c r="C13" s="46">
        <v>844</v>
      </c>
      <c r="D13" s="46">
        <v>772</v>
      </c>
      <c r="E13" s="301" t="s">
        <v>51</v>
      </c>
      <c r="F13" s="551" t="s">
        <v>300</v>
      </c>
      <c r="G13" s="548">
        <f>SUM(G9:G12)</f>
        <v>12532</v>
      </c>
      <c r="H13" s="548">
        <f>SUM(H9:H12)</f>
        <v>12303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1671</v>
      </c>
      <c r="D14" s="46">
        <v>1666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-379</v>
      </c>
      <c r="D15" s="47">
        <v>-58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549</v>
      </c>
      <c r="D16" s="47">
        <v>1021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77</v>
      </c>
      <c r="D17" s="48">
        <v>353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13394</v>
      </c>
      <c r="D19" s="49">
        <f>SUM(D9:D15)+D16</f>
        <v>13508</v>
      </c>
      <c r="E19" s="304" t="s">
        <v>317</v>
      </c>
      <c r="F19" s="552" t="s">
        <v>318</v>
      </c>
      <c r="G19" s="550">
        <v>411</v>
      </c>
      <c r="H19" s="550">
        <v>484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189</v>
      </c>
      <c r="D22" s="46">
        <v>65</v>
      </c>
      <c r="E22" s="304" t="s">
        <v>326</v>
      </c>
      <c r="F22" s="552" t="s">
        <v>327</v>
      </c>
      <c r="G22" s="550">
        <v>264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109</v>
      </c>
      <c r="H23" s="550"/>
    </row>
    <row r="24" spans="1:18" ht="12">
      <c r="A24" s="298" t="s">
        <v>332</v>
      </c>
      <c r="B24" s="305" t="s">
        <v>333</v>
      </c>
      <c r="C24" s="46"/>
      <c r="D24" s="46">
        <v>86</v>
      </c>
      <c r="E24" s="301" t="s">
        <v>103</v>
      </c>
      <c r="F24" s="554" t="s">
        <v>334</v>
      </c>
      <c r="G24" s="548">
        <f>SUM(G19:G23)</f>
        <v>784</v>
      </c>
      <c r="H24" s="548">
        <f>SUM(H19:H23)</f>
        <v>484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45</v>
      </c>
      <c r="D25" s="46">
        <v>2047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234</v>
      </c>
      <c r="D26" s="49">
        <f>SUM(D22:D25)</f>
        <v>2198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13628</v>
      </c>
      <c r="D28" s="50">
        <f>D26+D19</f>
        <v>15706</v>
      </c>
      <c r="E28" s="127" t="s">
        <v>339</v>
      </c>
      <c r="F28" s="554" t="s">
        <v>340</v>
      </c>
      <c r="G28" s="548">
        <f>G13+G15+G24</f>
        <v>13316</v>
      </c>
      <c r="H28" s="548">
        <f>H13+H15+H24</f>
        <v>12789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312</v>
      </c>
      <c r="H30" s="53">
        <f>IF((D28-H28)&gt;0,D28-H28,0)</f>
        <v>2917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>
        <v>114</v>
      </c>
      <c r="D31" s="46"/>
      <c r="E31" s="296" t="s">
        <v>855</v>
      </c>
      <c r="F31" s="552" t="s">
        <v>346</v>
      </c>
      <c r="G31" s="550"/>
      <c r="H31" s="550">
        <v>28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13742</v>
      </c>
      <c r="D33" s="49">
        <f>D28+D31+D32</f>
        <v>15706</v>
      </c>
      <c r="E33" s="127" t="s">
        <v>353</v>
      </c>
      <c r="F33" s="554" t="s">
        <v>354</v>
      </c>
      <c r="G33" s="53">
        <f>G32+G31+G28</f>
        <v>13316</v>
      </c>
      <c r="H33" s="53">
        <f>H32+H31+H28</f>
        <v>12817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426</v>
      </c>
      <c r="H34" s="548">
        <f>IF((D33-H33)&gt;0,D33-H33,0)</f>
        <v>2889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-8</v>
      </c>
      <c r="D35" s="49">
        <f>D36+D37+D38</f>
        <v>-232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</v>
      </c>
      <c r="D36" s="46">
        <v>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-9</v>
      </c>
      <c r="D37" s="430">
        <v>-240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418</v>
      </c>
      <c r="H39" s="559">
        <f>IF(H34&gt;0,IF(D35+H34&lt;0,0,D35+H34),IF(D34-D35&lt;0,D35-D34,0))</f>
        <v>2657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85</v>
      </c>
      <c r="D40" s="51"/>
      <c r="E40" s="127" t="s">
        <v>371</v>
      </c>
      <c r="F40" s="558" t="s">
        <v>373</v>
      </c>
      <c r="G40" s="550"/>
      <c r="H40" s="550">
        <v>901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503</v>
      </c>
      <c r="H41" s="52">
        <f>IF(D39=0,IF(H39-H40&gt;0,H39-H40+D40,0),IF(D39-D40&lt;0,D40-D39+H40,0))</f>
        <v>1756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13734</v>
      </c>
      <c r="D42" s="53">
        <f>D33+D35+D39</f>
        <v>15474</v>
      </c>
      <c r="E42" s="128" t="s">
        <v>380</v>
      </c>
      <c r="F42" s="129" t="s">
        <v>381</v>
      </c>
      <c r="G42" s="53">
        <f>G39+G33</f>
        <v>13734</v>
      </c>
      <c r="H42" s="53">
        <f>H39+H33</f>
        <v>15474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42096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23">
      <selection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14492</v>
      </c>
      <c r="D10" s="54">
        <v>14427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-7382</v>
      </c>
      <c r="D11" s="54">
        <v>-7631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-5814</v>
      </c>
      <c r="D13" s="54">
        <v>-5244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38</v>
      </c>
      <c r="D18" s="54">
        <v>-18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-829+38</f>
        <v>-791</v>
      </c>
      <c r="D19" s="54">
        <v>-800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538</v>
      </c>
      <c r="D20" s="55">
        <f>SUM(D10:D19)</f>
        <v>734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-959</v>
      </c>
      <c r="D22" s="54">
        <v>-1238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358</v>
      </c>
      <c r="D31" s="54">
        <v>688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-599</v>
      </c>
      <c r="D32" s="55">
        <f>SUM(D22:D31)</f>
        <v>-540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1399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-2147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2251</v>
      </c>
      <c r="D41" s="54">
        <v>-1588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104</v>
      </c>
      <c r="D42" s="55">
        <f>SUM(D34:D41)</f>
        <v>-189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43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2470</v>
      </c>
      <c r="D44" s="132">
        <v>2465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2513</v>
      </c>
      <c r="D45" s="55">
        <f>D44+D43</f>
        <v>2470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2513</v>
      </c>
      <c r="D46" s="56">
        <v>2470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B16">
      <selection activeCell="M36" sqref="M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01.01.2014-31.12.2014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16221</v>
      </c>
      <c r="J11" s="58">
        <f>'справка №1-БАЛАНС'!H29+'справка №1-БАЛАНС'!H32</f>
        <v>-1756</v>
      </c>
      <c r="K11" s="60"/>
      <c r="L11" s="344">
        <f>SUM(C11:K11)</f>
        <v>41481</v>
      </c>
      <c r="M11" s="58">
        <f>'справка №1-БАЛАНС'!H39</f>
        <v>10151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16221</v>
      </c>
      <c r="J15" s="61">
        <f t="shared" si="2"/>
        <v>-1756</v>
      </c>
      <c r="K15" s="61">
        <f t="shared" si="2"/>
        <v>0</v>
      </c>
      <c r="L15" s="344">
        <f t="shared" si="1"/>
        <v>41481</v>
      </c>
      <c r="M15" s="61">
        <f t="shared" si="2"/>
        <v>10151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-503</v>
      </c>
      <c r="K16" s="60"/>
      <c r="L16" s="344">
        <f t="shared" si="1"/>
        <v>-503</v>
      </c>
      <c r="M16" s="60">
        <v>85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72</v>
      </c>
      <c r="F26" s="185"/>
      <c r="G26" s="185"/>
      <c r="H26" s="185"/>
      <c r="I26" s="185"/>
      <c r="J26" s="185"/>
      <c r="K26" s="185"/>
      <c r="L26" s="344">
        <f t="shared" si="1"/>
        <v>72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-1706</v>
      </c>
      <c r="J28" s="60">
        <v>1756</v>
      </c>
      <c r="K28" s="60"/>
      <c r="L28" s="344">
        <f t="shared" si="1"/>
        <v>50</v>
      </c>
      <c r="M28" s="60">
        <v>-51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-287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14515</v>
      </c>
      <c r="J29" s="59">
        <f t="shared" si="6"/>
        <v>-503</v>
      </c>
      <c r="K29" s="59">
        <f t="shared" si="6"/>
        <v>0</v>
      </c>
      <c r="L29" s="344">
        <f t="shared" si="1"/>
        <v>40956</v>
      </c>
      <c r="M29" s="59">
        <f t="shared" si="6"/>
        <v>10185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-287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14515</v>
      </c>
      <c r="J32" s="59">
        <f t="shared" si="7"/>
        <v>-503</v>
      </c>
      <c r="K32" s="59">
        <f t="shared" si="7"/>
        <v>0</v>
      </c>
      <c r="L32" s="344">
        <f t="shared" si="1"/>
        <v>40956</v>
      </c>
      <c r="M32" s="59">
        <f>M29+M30+M31</f>
        <v>10185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896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6">
      <pane xSplit="14910" topLeftCell="L1" activePane="topLeft" state="split"/>
      <selection pane="topLeft" activeCell="R42" sqref="R42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"Българска холдингова компания"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01.01.2014-31.12.2014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3643</v>
      </c>
      <c r="E9" s="189"/>
      <c r="F9" s="189">
        <v>49</v>
      </c>
      <c r="G9" s="74">
        <f>D9+E9-F9</f>
        <v>3594</v>
      </c>
      <c r="H9" s="65"/>
      <c r="I9" s="65"/>
      <c r="J9" s="74">
        <f>G9+H9-I9</f>
        <v>3594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22365</v>
      </c>
      <c r="E10" s="189">
        <v>164</v>
      </c>
      <c r="F10" s="189">
        <v>121</v>
      </c>
      <c r="G10" s="74">
        <f aca="true" t="shared" si="2" ref="G10:G39">D10+E10-F10</f>
        <v>22408</v>
      </c>
      <c r="H10" s="65"/>
      <c r="I10" s="65"/>
      <c r="J10" s="74">
        <f aca="true" t="shared" si="3" ref="J10:J39">G10+H10-I10</f>
        <v>22408</v>
      </c>
      <c r="K10" s="65">
        <v>4927</v>
      </c>
      <c r="L10" s="65">
        <v>529</v>
      </c>
      <c r="M10" s="65"/>
      <c r="N10" s="74">
        <f aca="true" t="shared" si="4" ref="N10:N39">K10+L10-M10</f>
        <v>5456</v>
      </c>
      <c r="O10" s="65"/>
      <c r="P10" s="65"/>
      <c r="Q10" s="74">
        <f t="shared" si="0"/>
        <v>5456</v>
      </c>
      <c r="R10" s="74">
        <f t="shared" si="1"/>
        <v>16952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9819</v>
      </c>
      <c r="E11" s="189">
        <v>386</v>
      </c>
      <c r="F11" s="189">
        <v>6</v>
      </c>
      <c r="G11" s="74">
        <f t="shared" si="2"/>
        <v>10199</v>
      </c>
      <c r="H11" s="65"/>
      <c r="I11" s="65"/>
      <c r="J11" s="74">
        <f t="shared" si="3"/>
        <v>10199</v>
      </c>
      <c r="K11" s="65">
        <v>6760</v>
      </c>
      <c r="L11" s="65">
        <v>567</v>
      </c>
      <c r="M11" s="65">
        <v>6</v>
      </c>
      <c r="N11" s="74">
        <f t="shared" si="4"/>
        <v>7321</v>
      </c>
      <c r="O11" s="65"/>
      <c r="P11" s="65"/>
      <c r="Q11" s="74">
        <f t="shared" si="0"/>
        <v>7321</v>
      </c>
      <c r="R11" s="74">
        <f t="shared" si="1"/>
        <v>2878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884</v>
      </c>
      <c r="E13" s="189">
        <v>20</v>
      </c>
      <c r="F13" s="189"/>
      <c r="G13" s="74">
        <f t="shared" si="2"/>
        <v>904</v>
      </c>
      <c r="H13" s="65"/>
      <c r="I13" s="65"/>
      <c r="J13" s="74">
        <f t="shared" si="3"/>
        <v>904</v>
      </c>
      <c r="K13" s="65">
        <v>862</v>
      </c>
      <c r="L13" s="65">
        <v>10</v>
      </c>
      <c r="M13" s="65"/>
      <c r="N13" s="74">
        <f t="shared" si="4"/>
        <v>872</v>
      </c>
      <c r="O13" s="65"/>
      <c r="P13" s="65"/>
      <c r="Q13" s="74">
        <f t="shared" si="0"/>
        <v>872</v>
      </c>
      <c r="R13" s="74">
        <f t="shared" si="1"/>
        <v>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4122</v>
      </c>
      <c r="E14" s="189">
        <v>248</v>
      </c>
      <c r="F14" s="189">
        <v>96</v>
      </c>
      <c r="G14" s="74">
        <f t="shared" si="2"/>
        <v>4274</v>
      </c>
      <c r="H14" s="65"/>
      <c r="I14" s="65"/>
      <c r="J14" s="74">
        <f t="shared" si="3"/>
        <v>4274</v>
      </c>
      <c r="K14" s="65">
        <v>3123</v>
      </c>
      <c r="L14" s="65">
        <v>282</v>
      </c>
      <c r="M14" s="65">
        <v>97</v>
      </c>
      <c r="N14" s="74">
        <f t="shared" si="4"/>
        <v>3308</v>
      </c>
      <c r="O14" s="65"/>
      <c r="P14" s="65"/>
      <c r="Q14" s="74">
        <f t="shared" si="0"/>
        <v>3308</v>
      </c>
      <c r="R14" s="74">
        <f t="shared" si="1"/>
        <v>966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2338</v>
      </c>
      <c r="E15" s="457"/>
      <c r="F15" s="457">
        <v>242</v>
      </c>
      <c r="G15" s="74">
        <f t="shared" si="2"/>
        <v>2096</v>
      </c>
      <c r="H15" s="458"/>
      <c r="I15" s="458"/>
      <c r="J15" s="74">
        <f t="shared" si="3"/>
        <v>2096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2096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43171</v>
      </c>
      <c r="E17" s="194">
        <f>SUM(E9:E16)</f>
        <v>818</v>
      </c>
      <c r="F17" s="194">
        <f>SUM(F9:F16)</f>
        <v>514</v>
      </c>
      <c r="G17" s="74">
        <f t="shared" si="2"/>
        <v>43475</v>
      </c>
      <c r="H17" s="75">
        <f>SUM(H9:H16)</f>
        <v>0</v>
      </c>
      <c r="I17" s="75">
        <f>SUM(I9:I16)</f>
        <v>0</v>
      </c>
      <c r="J17" s="74">
        <f t="shared" si="3"/>
        <v>43475</v>
      </c>
      <c r="K17" s="75">
        <f>SUM(K9:K16)</f>
        <v>15672</v>
      </c>
      <c r="L17" s="75">
        <f>SUM(L9:L16)</f>
        <v>1388</v>
      </c>
      <c r="M17" s="75">
        <f>SUM(M9:M16)</f>
        <v>103</v>
      </c>
      <c r="N17" s="74">
        <f t="shared" si="4"/>
        <v>16957</v>
      </c>
      <c r="O17" s="75">
        <f>SUM(O9:O16)</f>
        <v>0</v>
      </c>
      <c r="P17" s="75">
        <f>SUM(P9:P16)</f>
        <v>0</v>
      </c>
      <c r="Q17" s="74">
        <f t="shared" si="5"/>
        <v>16957</v>
      </c>
      <c r="R17" s="74">
        <f t="shared" si="6"/>
        <v>26518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2911</v>
      </c>
      <c r="E18" s="187">
        <v>183</v>
      </c>
      <c r="F18" s="187"/>
      <c r="G18" s="74">
        <f t="shared" si="2"/>
        <v>3094</v>
      </c>
      <c r="H18" s="63"/>
      <c r="I18" s="63"/>
      <c r="J18" s="74">
        <f t="shared" si="3"/>
        <v>3094</v>
      </c>
      <c r="K18" s="63">
        <v>939</v>
      </c>
      <c r="L18" s="63">
        <v>166</v>
      </c>
      <c r="M18" s="63"/>
      <c r="N18" s="74">
        <f t="shared" si="4"/>
        <v>1105</v>
      </c>
      <c r="O18" s="63"/>
      <c r="P18" s="63"/>
      <c r="Q18" s="74">
        <f t="shared" si="5"/>
        <v>1105</v>
      </c>
      <c r="R18" s="74">
        <f t="shared" si="6"/>
        <v>1989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34</v>
      </c>
      <c r="E22" s="189"/>
      <c r="F22" s="189"/>
      <c r="G22" s="74">
        <f t="shared" si="2"/>
        <v>34</v>
      </c>
      <c r="H22" s="65"/>
      <c r="I22" s="65"/>
      <c r="J22" s="74">
        <f t="shared" si="3"/>
        <v>34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91</v>
      </c>
      <c r="H25" s="66">
        <f t="shared" si="7"/>
        <v>0</v>
      </c>
      <c r="I25" s="66">
        <f t="shared" si="7"/>
        <v>0</v>
      </c>
      <c r="J25" s="67">
        <f t="shared" si="3"/>
        <v>91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15867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15867</v>
      </c>
      <c r="H27" s="70">
        <f t="shared" si="8"/>
        <v>0</v>
      </c>
      <c r="I27" s="70">
        <f t="shared" si="8"/>
        <v>0</v>
      </c>
      <c r="J27" s="71">
        <f t="shared" si="3"/>
        <v>15867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15867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11539</v>
      </c>
      <c r="E30" s="189"/>
      <c r="F30" s="189"/>
      <c r="G30" s="74">
        <f t="shared" si="2"/>
        <v>11539</v>
      </c>
      <c r="H30" s="72"/>
      <c r="I30" s="72"/>
      <c r="J30" s="74">
        <f t="shared" si="3"/>
        <v>11539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11539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4328</v>
      </c>
      <c r="E31" s="189"/>
      <c r="F31" s="189"/>
      <c r="G31" s="74">
        <f t="shared" si="2"/>
        <v>4328</v>
      </c>
      <c r="H31" s="189"/>
      <c r="I31" s="72"/>
      <c r="J31" s="74">
        <f t="shared" si="3"/>
        <v>4328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4328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15897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15897</v>
      </c>
      <c r="H38" s="75">
        <f t="shared" si="12"/>
        <v>0</v>
      </c>
      <c r="I38" s="75">
        <f t="shared" si="12"/>
        <v>0</v>
      </c>
      <c r="J38" s="74">
        <f t="shared" si="3"/>
        <v>15897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15897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62070</v>
      </c>
      <c r="E40" s="438">
        <f>E17+E18+E19+E25+E38+E39</f>
        <v>1001</v>
      </c>
      <c r="F40" s="438">
        <f aca="true" t="shared" si="13" ref="F40:R40">F17+F18+F19+F25+F38+F39</f>
        <v>514</v>
      </c>
      <c r="G40" s="438">
        <f t="shared" si="13"/>
        <v>62557</v>
      </c>
      <c r="H40" s="438">
        <f t="shared" si="13"/>
        <v>0</v>
      </c>
      <c r="I40" s="438">
        <f t="shared" si="13"/>
        <v>0</v>
      </c>
      <c r="J40" s="438">
        <f t="shared" si="13"/>
        <v>62557</v>
      </c>
      <c r="K40" s="438">
        <f t="shared" si="13"/>
        <v>16700</v>
      </c>
      <c r="L40" s="438">
        <f t="shared" si="13"/>
        <v>1554</v>
      </c>
      <c r="M40" s="438">
        <f t="shared" si="13"/>
        <v>103</v>
      </c>
      <c r="N40" s="438">
        <f t="shared" si="13"/>
        <v>18151</v>
      </c>
      <c r="O40" s="438">
        <f t="shared" si="13"/>
        <v>0</v>
      </c>
      <c r="P40" s="438">
        <f t="shared" si="13"/>
        <v>0</v>
      </c>
      <c r="Q40" s="438">
        <f t="shared" si="13"/>
        <v>18151</v>
      </c>
      <c r="R40" s="438">
        <f t="shared" si="13"/>
        <v>44406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6"/>
      <c r="L44" s="616"/>
      <c r="M44" s="616"/>
      <c r="N44" s="616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F108" sqref="F10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01.01.2014-31.12.2014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666</v>
      </c>
      <c r="D24" s="119">
        <f>SUM(D25:D27)</f>
        <v>666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666</v>
      </c>
      <c r="D26" s="108">
        <v>666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308</v>
      </c>
      <c r="D28" s="108">
        <v>308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413</v>
      </c>
      <c r="D38" s="105">
        <f>SUM(D39:D42)</f>
        <v>413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413</v>
      </c>
      <c r="D42" s="108">
        <v>413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1387</v>
      </c>
      <c r="D43" s="104">
        <f>D24+D28+D29+D31+D30+D32+D33+D38</f>
        <v>1387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1387</v>
      </c>
      <c r="D44" s="103">
        <f>D43+D21+D19+D9</f>
        <v>1387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866</v>
      </c>
      <c r="D68" s="108"/>
      <c r="E68" s="119">
        <f t="shared" si="1"/>
        <v>866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1687</v>
      </c>
      <c r="D71" s="105">
        <f>SUM(D72:D74)</f>
        <v>1687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272</v>
      </c>
      <c r="D72" s="108">
        <v>272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1415</v>
      </c>
      <c r="D74" s="108">
        <v>1415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1471</v>
      </c>
      <c r="D75" s="103">
        <f>D76+D78</f>
        <v>1471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1471</v>
      </c>
      <c r="D76" s="108">
        <v>1471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1005</v>
      </c>
      <c r="D85" s="104">
        <f>SUM(D86:D90)+D94</f>
        <v>1005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484</v>
      </c>
      <c r="D87" s="108">
        <v>484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303</v>
      </c>
      <c r="D89" s="108">
        <v>303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149</v>
      </c>
      <c r="D90" s="103">
        <f>SUM(D91:D93)</f>
        <v>149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149</v>
      </c>
      <c r="D93" s="108">
        <v>149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69</v>
      </c>
      <c r="D94" s="108">
        <v>69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288</v>
      </c>
      <c r="D95" s="108">
        <v>288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4451</v>
      </c>
      <c r="D96" s="104">
        <f>D85+D80+D75+D71+D95</f>
        <v>4451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5317</v>
      </c>
      <c r="D97" s="104">
        <f>D96+D68+D66</f>
        <v>4451</v>
      </c>
      <c r="E97" s="104">
        <f>E96+E68+E66</f>
        <v>866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C8">
      <selection activeCell="F31" sqref="F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01.01.2014-31.12.2014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12505</v>
      </c>
      <c r="G12" s="98"/>
      <c r="H12" s="98">
        <v>120</v>
      </c>
      <c r="I12" s="434">
        <f>F12+G12-H12</f>
        <v>12385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3562</v>
      </c>
      <c r="G15" s="98"/>
      <c r="H15" s="98">
        <v>80</v>
      </c>
      <c r="I15" s="434">
        <f t="shared" si="0"/>
        <v>3482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16097</v>
      </c>
      <c r="G17" s="85">
        <f t="shared" si="1"/>
        <v>0</v>
      </c>
      <c r="H17" s="85">
        <f t="shared" si="1"/>
        <v>200</v>
      </c>
      <c r="I17" s="434">
        <f t="shared" si="0"/>
        <v>15897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3249</v>
      </c>
      <c r="G19" s="98"/>
      <c r="H19" s="98">
        <v>15</v>
      </c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102</v>
      </c>
      <c r="H23" s="98"/>
      <c r="I23" s="434">
        <f t="shared" si="0"/>
        <v>2426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5573</v>
      </c>
      <c r="G26" s="85">
        <f t="shared" si="2"/>
        <v>102</v>
      </c>
      <c r="H26" s="85">
        <f t="shared" si="2"/>
        <v>15</v>
      </c>
      <c r="I26" s="434">
        <f t="shared" si="0"/>
        <v>5660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898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D69" sqref="D6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01.01.2014-31.12.2014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170</v>
      </c>
      <c r="D25" s="575">
        <v>0.25</v>
      </c>
      <c r="E25" s="441"/>
      <c r="F25" s="443">
        <f>C25-E25</f>
        <v>170</v>
      </c>
    </row>
    <row r="26" spans="1:6" ht="25.5">
      <c r="A26" s="36" t="s">
        <v>877</v>
      </c>
      <c r="B26" s="37"/>
      <c r="C26" s="441">
        <v>11369</v>
      </c>
      <c r="D26" s="575">
        <v>0.2488</v>
      </c>
      <c r="E26" s="441"/>
      <c r="F26" s="443">
        <f>C26-E26</f>
        <v>11369</v>
      </c>
    </row>
    <row r="27" spans="1:16" ht="12" customHeight="1">
      <c r="A27" s="38" t="s">
        <v>601</v>
      </c>
      <c r="B27" s="39" t="s">
        <v>836</v>
      </c>
      <c r="C27" s="429">
        <f>SUM(C25:C26)</f>
        <v>11539</v>
      </c>
      <c r="D27" s="429"/>
      <c r="E27" s="429">
        <f>SUM(E25:E25)</f>
        <v>0</v>
      </c>
      <c r="F27" s="442">
        <f>SUM(F25:F26)</f>
        <v>11539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8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.75">
      <c r="A36" s="36" t="s">
        <v>887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888</v>
      </c>
      <c r="B37" s="37"/>
      <c r="C37" s="441">
        <v>39</v>
      </c>
      <c r="D37" s="575">
        <v>0</v>
      </c>
      <c r="E37" s="576"/>
      <c r="F37" s="443">
        <f t="shared" si="1"/>
        <v>39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889</v>
      </c>
      <c r="B38" s="37"/>
      <c r="C38" s="441">
        <v>0</v>
      </c>
      <c r="D38" s="575">
        <v>0.262</v>
      </c>
      <c r="E38" s="576"/>
      <c r="F38" s="443">
        <f t="shared" si="1"/>
        <v>0</v>
      </c>
    </row>
    <row r="39" spans="1:6" ht="12.75">
      <c r="A39" s="36" t="s">
        <v>890</v>
      </c>
      <c r="B39" s="37"/>
      <c r="C39" s="441">
        <v>274</v>
      </c>
      <c r="D39" s="575">
        <v>0.1163</v>
      </c>
      <c r="E39" s="441"/>
      <c r="F39" s="443">
        <v>274</v>
      </c>
    </row>
    <row r="40" spans="1:6" ht="12.75">
      <c r="A40" s="36" t="s">
        <v>891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892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2.75">
      <c r="A42" s="36" t="s">
        <v>893</v>
      </c>
      <c r="B42" s="37"/>
      <c r="C42" s="441">
        <v>73</v>
      </c>
      <c r="D42" s="575">
        <v>0.0084</v>
      </c>
      <c r="E42" s="441"/>
      <c r="F42" s="443">
        <f>C42-E42</f>
        <v>73</v>
      </c>
    </row>
    <row r="43" spans="1:6" ht="15.75" customHeight="1">
      <c r="A43" s="38" t="s">
        <v>838</v>
      </c>
      <c r="B43" s="39" t="s">
        <v>839</v>
      </c>
      <c r="C43" s="429">
        <f>SUM(C29:C42)</f>
        <v>4110</v>
      </c>
      <c r="D43" s="577"/>
      <c r="E43" s="429">
        <f>SUM(E29:E40)</f>
        <v>6</v>
      </c>
      <c r="F43" s="442">
        <f>SUM(F29:F42)</f>
        <v>4104</v>
      </c>
    </row>
    <row r="44" spans="1:6" ht="13.5">
      <c r="A44" s="41" t="s">
        <v>840</v>
      </c>
      <c r="B44" s="39" t="s">
        <v>841</v>
      </c>
      <c r="C44" s="429">
        <f>C43+C27+C20</f>
        <v>32180</v>
      </c>
      <c r="D44" s="577"/>
      <c r="E44" s="429">
        <f>E43+E28+E23</f>
        <v>6</v>
      </c>
      <c r="F44" s="442">
        <f>F43+F28+F23+F27+F20</f>
        <v>32174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897</v>
      </c>
      <c r="B64" s="453"/>
      <c r="C64" s="634" t="s">
        <v>849</v>
      </c>
      <c r="D64" s="634"/>
      <c r="E64" s="634"/>
      <c r="F64" s="634"/>
    </row>
    <row r="65" spans="1:6" ht="12.75">
      <c r="A65" s="517"/>
      <c r="B65" s="518"/>
      <c r="C65" s="517" t="s">
        <v>866</v>
      </c>
      <c r="D65" s="517"/>
      <c r="E65" s="517"/>
      <c r="F65" s="517"/>
    </row>
    <row r="66" spans="1:6" ht="12.75">
      <c r="A66" s="517"/>
      <c r="B66" s="518"/>
      <c r="C66" s="634" t="s">
        <v>857</v>
      </c>
      <c r="D66" s="634"/>
      <c r="E66" s="634"/>
      <c r="F66" s="634"/>
    </row>
    <row r="67" spans="3:5" ht="12.75">
      <c r="C67" s="517" t="s">
        <v>867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7:D38 F37:F38 C39:F42 C12:F19 C25:F26 C22:F22 C29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2014-08-26T10:45:09Z</cp:lastPrinted>
  <dcterms:created xsi:type="dcterms:W3CDTF">2000-06-29T12:02:40Z</dcterms:created>
  <dcterms:modified xsi:type="dcterms:W3CDTF">2015-04-28T13:44:03Z</dcterms:modified>
  <cp:category/>
  <cp:version/>
  <cp:contentType/>
  <cp:contentStatus/>
</cp:coreProperties>
</file>