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<sst xmlns="http://schemas.openxmlformats.org/spreadsheetml/2006/main" count="4301" uniqueCount="1000">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</sst>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7981</v>
      </c>
      <c r="D6" s="675">
        <f aca="true" t="shared" si="0" ref="D6:D15">C6-E6</f>
        <v>0</v>
      </c>
      <c r="E6" s="674">
        <f>'1-Баланс'!G95</f>
        <v>7981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4519</v>
      </c>
      <c r="D7" s="675">
        <f t="shared" si="0"/>
        <v>1019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400</v>
      </c>
      <c r="D8" s="675">
        <f t="shared" si="0"/>
        <v>0</v>
      </c>
      <c r="E8" s="674">
        <f>ABS('2-Отчет за доходите'!C44)-ABS('2-Отчет за доходите'!G44)</f>
        <v>400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4519</v>
      </c>
      <c r="D11" s="675">
        <f t="shared" si="0"/>
        <v>0</v>
      </c>
      <c r="E11" s="674">
        <f>'4-Отчет за собствения капитал'!L34</f>
        <v>4519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0.09507962918944617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0.08851515822084532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0.11554015020219527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0.05011903270266884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1.1017811704834606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1.0985915492957747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0.8926447574334898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0.001564945226917058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0.001564945226917058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0.8686764402230023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0.5271269264503196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0.055787714166318426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0.7660986944014162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0.43378022804159877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0.0998008408940031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0.1323325635103926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6.041884816753926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1869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45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405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214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40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3674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521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206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206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4471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44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602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647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2708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139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2847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3510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7981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1587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1258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1587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-968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106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-1074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-568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4519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238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267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1890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1718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77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64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67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91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3194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3195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2658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139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122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691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124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25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-3169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3289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3879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51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3930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3930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4330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4074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101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4207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123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4330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4330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4437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-3505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-838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93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-93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-123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1258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1258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1258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1258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106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106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506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506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-1074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-1074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-1074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-1074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4119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4119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400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4519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4519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2978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1366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781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584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6876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542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7424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6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30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41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261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302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7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25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282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307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2984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1371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781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566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40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6892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521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7419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2984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1371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781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566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40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6892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521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7419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1045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1319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353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47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3114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3119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70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23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122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122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18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18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1115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1326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376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352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3218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3223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1115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1326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376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352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3218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3223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1869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45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405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214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40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3674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521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4196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206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10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196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206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2708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139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139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2847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3122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2330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43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43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2373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2373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206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10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196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206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378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96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96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474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749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29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1146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1146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1885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1718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77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64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45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67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3103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3132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1136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1882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1718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77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23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79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3099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3099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29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3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3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10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5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-5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-12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91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91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91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91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74" zoomScaleSheetLayoutView="80" zoomScalePageLayoutView="0" workbookViewId="0" topLeftCell="A1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1869</v>
      </c>
      <c r="D13" s="196">
        <v>1933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45</v>
      </c>
      <c r="D14" s="196">
        <v>47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405</v>
      </c>
      <c r="D15" s="196">
        <v>428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214</v>
      </c>
      <c r="D16" s="196">
        <v>234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40</v>
      </c>
      <c r="D18" s="196">
        <v>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2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3674</v>
      </c>
      <c r="D20" s="598">
        <f>SUM(D12:D19)</f>
        <v>3762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521</v>
      </c>
      <c r="D22" s="477">
        <v>542</v>
      </c>
      <c r="E22" s="201" t="s">
        <v>62</v>
      </c>
      <c r="F22" s="93" t="s">
        <v>63</v>
      </c>
      <c r="G22" s="613">
        <f>SUM(G23:G25)</f>
        <v>1587</v>
      </c>
      <c r="H22" s="614">
        <f>SUM(H23:H25)</f>
        <v>1587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329</v>
      </c>
      <c r="H23" s="196">
        <v>329</v>
      </c>
    </row>
    <row r="24" spans="1:13" ht="15.75">
      <c r="A24" s="89" t="s">
        <v>67</v>
      </c>
      <c r="B24" s="91" t="s">
        <v>68</v>
      </c>
      <c r="C24" s="197"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1258</v>
      </c>
      <c r="H25" s="196">
        <v>1258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1587</v>
      </c>
      <c r="H26" s="598">
        <f>H20+H21+H22</f>
        <v>1587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-968</v>
      </c>
      <c r="H28" s="596">
        <f>SUM(H29:H31)</f>
        <v>-116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106</v>
      </c>
      <c r="H29" s="196">
        <v>106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-1074</v>
      </c>
      <c r="H30" s="196">
        <v>-222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-852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-568</v>
      </c>
      <c r="H34" s="598">
        <f>H28+H32+H33</f>
        <v>-968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4519</v>
      </c>
      <c r="H37" s="600">
        <f>H26+H18+H34</f>
        <v>4119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</v>
      </c>
      <c r="H45" s="196">
        <v>29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</v>
      </c>
      <c r="H50" s="596">
        <f>SUM(H44:H49)</f>
        <v>29</v>
      </c>
    </row>
    <row r="51" spans="1:8" ht="15.75">
      <c r="A51" s="89" t="s">
        <v>79</v>
      </c>
      <c r="B51" s="91" t="s">
        <v>155</v>
      </c>
      <c r="C51" s="197">
        <v>206</v>
      </c>
      <c r="D51" s="196">
        <v>208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206</v>
      </c>
      <c r="D52" s="598">
        <f>SUM(D48:D51)</f>
        <v>208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238</v>
      </c>
      <c r="H55" s="196">
        <v>229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4471</v>
      </c>
      <c r="D56" s="602">
        <f>D20+D21+D22+D28+D33+D46+D52+D54+D55</f>
        <v>4582</v>
      </c>
      <c r="E56" s="100" t="s">
        <v>850</v>
      </c>
      <c r="F56" s="99" t="s">
        <v>172</v>
      </c>
      <c r="G56" s="599">
        <f>G50+G52+G53+G54+G55</f>
        <v>267</v>
      </c>
      <c r="H56" s="600">
        <f>H50+H52+H53+H54+H55</f>
        <v>258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44</v>
      </c>
      <c r="D59" s="196">
        <v>59</v>
      </c>
      <c r="E59" s="201" t="s">
        <v>180</v>
      </c>
      <c r="F59" s="486" t="s">
        <v>181</v>
      </c>
      <c r="G59" s="197">
        <v>1146</v>
      </c>
      <c r="H59" s="196">
        <v>1136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1890</v>
      </c>
      <c r="H61" s="596">
        <f>SUM(H62:H68)</f>
        <v>1703</v>
      </c>
    </row>
    <row r="62" spans="1:13" ht="15.75">
      <c r="A62" s="89" t="s">
        <v>186</v>
      </c>
      <c r="B62" s="94" t="s">
        <v>187</v>
      </c>
      <c r="C62" s="197">
        <v>1</v>
      </c>
      <c r="D62" s="196"/>
      <c r="E62" s="200" t="s">
        <v>192</v>
      </c>
      <c r="F62" s="93" t="s">
        <v>193</v>
      </c>
      <c r="G62" s="197">
        <v>5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>
        <v>602</v>
      </c>
      <c r="D63" s="196">
        <v>627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1718</v>
      </c>
      <c r="H64" s="196">
        <v>1544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647</v>
      </c>
      <c r="D65" s="598">
        <f>SUM(D59:D64)</f>
        <v>686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77</v>
      </c>
      <c r="H66" s="196">
        <v>103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>
        <v>1</v>
      </c>
      <c r="E68" s="89" t="s">
        <v>212</v>
      </c>
      <c r="F68" s="93" t="s">
        <v>213</v>
      </c>
      <c r="G68" s="197">
        <v>64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2708</v>
      </c>
      <c r="D69" s="196">
        <v>2101</v>
      </c>
      <c r="E69" s="201" t="s">
        <v>79</v>
      </c>
      <c r="F69" s="93" t="s">
        <v>216</v>
      </c>
      <c r="G69" s="197">
        <v>67</v>
      </c>
      <c r="H69" s="196">
        <v>75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91</v>
      </c>
      <c r="H70" s="196">
        <v>91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3194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139</v>
      </c>
      <c r="D75" s="196">
        <v>43</v>
      </c>
      <c r="E75" s="485" t="s">
        <v>160</v>
      </c>
      <c r="F75" s="95" t="s">
        <v>233</v>
      </c>
      <c r="G75" s="478">
        <v>1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2847</v>
      </c>
      <c r="D76" s="598">
        <f>SUM(D68:D75)</f>
        <v>2145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3195</v>
      </c>
      <c r="H79" s="600">
        <f>H71+H73+H75+H77</f>
        <v>3047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3510</v>
      </c>
      <c r="D94" s="602">
        <f>D65+D76+D85+D92+D93</f>
        <v>2842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7981</v>
      </c>
      <c r="D95" s="604">
        <f>D94+D56</f>
        <v>7424</v>
      </c>
      <c r="E95" s="229" t="s">
        <v>942</v>
      </c>
      <c r="F95" s="489" t="s">
        <v>268</v>
      </c>
      <c r="G95" s="603">
        <f>G37+G40+G56+G79</f>
        <v>7981</v>
      </c>
      <c r="H95" s="604">
        <f>H37+H40+H56+H79</f>
        <v>7424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43031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22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2658</v>
      </c>
      <c r="D12" s="317">
        <v>2543</v>
      </c>
      <c r="E12" s="194" t="s">
        <v>277</v>
      </c>
      <c r="F12" s="240" t="s">
        <v>278</v>
      </c>
      <c r="G12" s="316">
        <v>4074</v>
      </c>
      <c r="H12" s="317">
        <v>3033</v>
      </c>
    </row>
    <row r="13" spans="1:8" ht="15.75">
      <c r="A13" s="194" t="s">
        <v>279</v>
      </c>
      <c r="B13" s="190" t="s">
        <v>280</v>
      </c>
      <c r="C13" s="316">
        <v>139</v>
      </c>
      <c r="D13" s="317">
        <v>164</v>
      </c>
      <c r="E13" s="194" t="s">
        <v>281</v>
      </c>
      <c r="F13" s="240" t="s">
        <v>282</v>
      </c>
      <c r="G13" s="316">
        <v>25</v>
      </c>
      <c r="H13" s="317">
        <v>49</v>
      </c>
    </row>
    <row r="14" spans="1:8" ht="15.75">
      <c r="A14" s="194" t="s">
        <v>283</v>
      </c>
      <c r="B14" s="190" t="s">
        <v>284</v>
      </c>
      <c r="C14" s="316">
        <v>122</v>
      </c>
      <c r="D14" s="317">
        <v>126</v>
      </c>
      <c r="E14" s="245" t="s">
        <v>285</v>
      </c>
      <c r="F14" s="240" t="s">
        <v>286</v>
      </c>
      <c r="G14" s="316">
        <v>7</v>
      </c>
      <c r="H14" s="317"/>
    </row>
    <row r="15" spans="1:8" ht="15.75">
      <c r="A15" s="194" t="s">
        <v>287</v>
      </c>
      <c r="B15" s="190" t="s">
        <v>288</v>
      </c>
      <c r="C15" s="316">
        <v>691</v>
      </c>
      <c r="D15" s="317">
        <v>608</v>
      </c>
      <c r="E15" s="245" t="s">
        <v>79</v>
      </c>
      <c r="F15" s="240" t="s">
        <v>289</v>
      </c>
      <c r="G15" s="316">
        <f>224-123</f>
        <v>101</v>
      </c>
      <c r="H15" s="317">
        <f>214-134</f>
        <v>80</v>
      </c>
    </row>
    <row r="16" spans="1:8" ht="15.75">
      <c r="A16" s="194" t="s">
        <v>290</v>
      </c>
      <c r="B16" s="190" t="s">
        <v>291</v>
      </c>
      <c r="C16" s="316">
        <v>124</v>
      </c>
      <c r="D16" s="317">
        <v>110</v>
      </c>
      <c r="E16" s="236" t="s">
        <v>52</v>
      </c>
      <c r="F16" s="264" t="s">
        <v>292</v>
      </c>
      <c r="G16" s="628">
        <f>SUM(G12:G15)</f>
        <v>4207</v>
      </c>
      <c r="H16" s="629">
        <f>SUM(H12:H15)</f>
        <v>3162</v>
      </c>
    </row>
    <row r="17" spans="1:8" ht="31.5">
      <c r="A17" s="194" t="s">
        <v>293</v>
      </c>
      <c r="B17" s="190" t="s">
        <v>294</v>
      </c>
      <c r="C17" s="316">
        <v>25</v>
      </c>
      <c r="D17" s="317">
        <v>49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-3168-1</f>
        <v>-3169</v>
      </c>
      <c r="D18" s="317">
        <f>-2960-1</f>
        <v>-2961</v>
      </c>
      <c r="E18" s="234" t="s">
        <v>297</v>
      </c>
      <c r="F18" s="238" t="s">
        <v>298</v>
      </c>
      <c r="G18" s="639">
        <v>123</v>
      </c>
      <c r="H18" s="640">
        <v>134</v>
      </c>
    </row>
    <row r="19" spans="1:8" ht="15.75">
      <c r="A19" s="194" t="s">
        <v>299</v>
      </c>
      <c r="B19" s="190" t="s">
        <v>300</v>
      </c>
      <c r="C19" s="316">
        <f>3314-C17</f>
        <v>3289</v>
      </c>
      <c r="D19" s="317">
        <f>3216-D17</f>
        <v>3167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3879</v>
      </c>
      <c r="D22" s="629">
        <f>SUM(D12:D18)+D19</f>
        <v>3806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51</v>
      </c>
      <c r="D25" s="317">
        <v>51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51</v>
      </c>
      <c r="D29" s="629">
        <f>SUM(D25:D28)</f>
        <v>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3930</v>
      </c>
      <c r="D31" s="635">
        <f>D29+D22</f>
        <v>3857</v>
      </c>
      <c r="E31" s="251" t="s">
        <v>824</v>
      </c>
      <c r="F31" s="266" t="s">
        <v>331</v>
      </c>
      <c r="G31" s="253">
        <f>G16+G18+G27</f>
        <v>4330</v>
      </c>
      <c r="H31" s="254">
        <f>H16+H18+H27</f>
        <v>3296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561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3930</v>
      </c>
      <c r="D36" s="637">
        <f>D31-D34+D35</f>
        <v>3857</v>
      </c>
      <c r="E36" s="262" t="s">
        <v>346</v>
      </c>
      <c r="F36" s="256" t="s">
        <v>347</v>
      </c>
      <c r="G36" s="267">
        <f>G35-G34+G31</f>
        <v>4330</v>
      </c>
      <c r="H36" s="268">
        <f>H35-H34+H31</f>
        <v>3296</v>
      </c>
    </row>
    <row r="37" spans="1:8" ht="15.75">
      <c r="A37" s="261" t="s">
        <v>348</v>
      </c>
      <c r="B37" s="231" t="s">
        <v>349</v>
      </c>
      <c r="C37" s="634">
        <f>IF((G36-C36)&gt;0,G36-C36,0)</f>
        <v>400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561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561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561</v>
      </c>
    </row>
    <row r="45" spans="1:8" ht="16.5" thickBot="1">
      <c r="A45" s="270" t="s">
        <v>371</v>
      </c>
      <c r="B45" s="271" t="s">
        <v>372</v>
      </c>
      <c r="C45" s="630">
        <f>C36+C38+C42</f>
        <v>4330</v>
      </c>
      <c r="D45" s="631">
        <f>D36+D38+D42</f>
        <v>3857</v>
      </c>
      <c r="E45" s="270" t="s">
        <v>373</v>
      </c>
      <c r="F45" s="272" t="s">
        <v>374</v>
      </c>
      <c r="G45" s="630">
        <f>G42+G36</f>
        <v>4330</v>
      </c>
      <c r="H45" s="631">
        <f>H42+H36</f>
        <v>3857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43031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Normal="90"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4437</v>
      </c>
      <c r="D11" s="197">
        <v>3782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-3505</v>
      </c>
      <c r="D12" s="197">
        <v>-3149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-838</v>
      </c>
      <c r="D14" s="197">
        <v>-779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7">
        <v>-142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-60</v>
      </c>
      <c r="D18" s="197">
        <v>256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93</v>
      </c>
      <c r="D20" s="197">
        <v>112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</v>
      </c>
      <c r="D21" s="659">
        <f>SUM(D11:D20)</f>
        <v>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-36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-93</v>
      </c>
      <c r="D38" s="197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-30</v>
      </c>
      <c r="D39" s="197">
        <v>-28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-123</v>
      </c>
      <c r="D43" s="661">
        <f>SUM(D35:D42)</f>
        <v>-58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43031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7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1258</v>
      </c>
      <c r="I13" s="584">
        <f>'1-Баланс'!H29+'1-Баланс'!H32</f>
        <v>106</v>
      </c>
      <c r="J13" s="584">
        <f>'1-Баланс'!H30+'1-Баланс'!H33</f>
        <v>-1074</v>
      </c>
      <c r="K13" s="585"/>
      <c r="L13" s="584">
        <f>SUM(C13:K13)</f>
        <v>4119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1258</v>
      </c>
      <c r="I17" s="653">
        <f t="shared" si="2"/>
        <v>106</v>
      </c>
      <c r="J17" s="653">
        <f t="shared" si="2"/>
        <v>-1074</v>
      </c>
      <c r="K17" s="653">
        <f t="shared" si="2"/>
        <v>0</v>
      </c>
      <c r="L17" s="584">
        <f t="shared" si="1"/>
        <v>4119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400</v>
      </c>
      <c r="J18" s="584">
        <f>+'1-Баланс'!G33</f>
        <v>0</v>
      </c>
      <c r="K18" s="585"/>
      <c r="L18" s="584">
        <f t="shared" si="1"/>
        <v>400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329</v>
      </c>
      <c r="G31" s="653">
        <f t="shared" si="6"/>
        <v>0</v>
      </c>
      <c r="H31" s="653">
        <f t="shared" si="6"/>
        <v>1258</v>
      </c>
      <c r="I31" s="653">
        <f t="shared" si="6"/>
        <v>506</v>
      </c>
      <c r="J31" s="653">
        <f t="shared" si="6"/>
        <v>-1074</v>
      </c>
      <c r="K31" s="653">
        <f t="shared" si="6"/>
        <v>0</v>
      </c>
      <c r="L31" s="584">
        <f t="shared" si="1"/>
        <v>4519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329</v>
      </c>
      <c r="G34" s="587">
        <f t="shared" si="7"/>
        <v>0</v>
      </c>
      <c r="H34" s="587">
        <f t="shared" si="7"/>
        <v>1258</v>
      </c>
      <c r="I34" s="587">
        <f t="shared" si="7"/>
        <v>506</v>
      </c>
      <c r="J34" s="587">
        <f t="shared" si="7"/>
        <v>-1074</v>
      </c>
      <c r="K34" s="587">
        <f t="shared" si="7"/>
        <v>0</v>
      </c>
      <c r="L34" s="651">
        <f t="shared" si="1"/>
        <v>4519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43031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43031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71" zoomScaleSheetLayoutView="80" zoomScalePageLayoutView="0" workbookViewId="0" topLeftCell="F7">
      <selection activeCell="X23" sqref="X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2978</v>
      </c>
      <c r="E12" s="328">
        <v>6</v>
      </c>
      <c r="F12" s="328"/>
      <c r="G12" s="329">
        <f aca="true" t="shared" si="2" ref="G12:G41">D12+E12-F12</f>
        <v>2984</v>
      </c>
      <c r="H12" s="328"/>
      <c r="I12" s="328"/>
      <c r="J12" s="329">
        <f aca="true" t="shared" si="3" ref="J12:J41">G12+H12-I12</f>
        <v>2984</v>
      </c>
      <c r="K12" s="328">
        <v>1045</v>
      </c>
      <c r="L12" s="328">
        <v>70</v>
      </c>
      <c r="M12" s="328"/>
      <c r="N12" s="329">
        <f aca="true" t="shared" si="4" ref="N12:N41">K12+L12-M12</f>
        <v>1115</v>
      </c>
      <c r="O12" s="328"/>
      <c r="P12" s="328"/>
      <c r="Q12" s="329">
        <f t="shared" si="0"/>
        <v>1115</v>
      </c>
      <c r="R12" s="340">
        <f t="shared" si="1"/>
        <v>1869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1366</v>
      </c>
      <c r="E13" s="328">
        <v>5</v>
      </c>
      <c r="F13" s="328"/>
      <c r="G13" s="329">
        <f t="shared" si="2"/>
        <v>1371</v>
      </c>
      <c r="H13" s="328"/>
      <c r="I13" s="328"/>
      <c r="J13" s="329">
        <f t="shared" si="3"/>
        <v>1371</v>
      </c>
      <c r="K13" s="328">
        <v>1319</v>
      </c>
      <c r="L13" s="328">
        <v>7</v>
      </c>
      <c r="M13" s="328"/>
      <c r="N13" s="329">
        <f t="shared" si="4"/>
        <v>1326</v>
      </c>
      <c r="O13" s="328"/>
      <c r="P13" s="328"/>
      <c r="Q13" s="329">
        <f t="shared" si="0"/>
        <v>1326</v>
      </c>
      <c r="R13" s="340">
        <f t="shared" si="1"/>
        <v>45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781</v>
      </c>
      <c r="E14" s="328"/>
      <c r="F14" s="328"/>
      <c r="G14" s="329">
        <f t="shared" si="2"/>
        <v>781</v>
      </c>
      <c r="H14" s="328"/>
      <c r="I14" s="328"/>
      <c r="J14" s="329">
        <f t="shared" si="3"/>
        <v>781</v>
      </c>
      <c r="K14" s="328">
        <v>353</v>
      </c>
      <c r="L14" s="328">
        <v>23</v>
      </c>
      <c r="M14" s="328"/>
      <c r="N14" s="329">
        <f t="shared" si="4"/>
        <v>376</v>
      </c>
      <c r="O14" s="328"/>
      <c r="P14" s="328"/>
      <c r="Q14" s="329">
        <f t="shared" si="0"/>
        <v>376</v>
      </c>
      <c r="R14" s="340">
        <f t="shared" si="1"/>
        <v>405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584</v>
      </c>
      <c r="E15" s="328"/>
      <c r="F15" s="328">
        <v>18</v>
      </c>
      <c r="G15" s="329">
        <f t="shared" si="2"/>
        <v>566</v>
      </c>
      <c r="H15" s="328"/>
      <c r="I15" s="328"/>
      <c r="J15" s="329">
        <f t="shared" si="3"/>
        <v>566</v>
      </c>
      <c r="K15" s="328">
        <v>350</v>
      </c>
      <c r="L15" s="328">
        <v>20</v>
      </c>
      <c r="M15" s="328">
        <v>18</v>
      </c>
      <c r="N15" s="329">
        <f t="shared" si="4"/>
        <v>352</v>
      </c>
      <c r="O15" s="328"/>
      <c r="P15" s="328"/>
      <c r="Q15" s="329">
        <f t="shared" si="0"/>
        <v>352</v>
      </c>
      <c r="R15" s="340">
        <f t="shared" si="1"/>
        <v>214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17</v>
      </c>
      <c r="E17" s="328">
        <v>30</v>
      </c>
      <c r="F17" s="328">
        <v>7</v>
      </c>
      <c r="G17" s="329">
        <f t="shared" si="2"/>
        <v>40</v>
      </c>
      <c r="H17" s="328"/>
      <c r="I17" s="328"/>
      <c r="J17" s="329">
        <f t="shared" si="3"/>
        <v>40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</v>
      </c>
      <c r="E18" s="328"/>
      <c r="F18" s="328"/>
      <c r="G18" s="329">
        <f t="shared" si="2"/>
        <v>51</v>
      </c>
      <c r="H18" s="328"/>
      <c r="I18" s="328"/>
      <c r="J18" s="329">
        <f t="shared" si="3"/>
        <v>51</v>
      </c>
      <c r="K18" s="328">
        <v>47</v>
      </c>
      <c r="L18" s="328">
        <v>2</v>
      </c>
      <c r="M18" s="328"/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6876</v>
      </c>
      <c r="E19" s="330">
        <f>SUM(E11:E18)</f>
        <v>41</v>
      </c>
      <c r="F19" s="330">
        <f>SUM(F11:F18)</f>
        <v>25</v>
      </c>
      <c r="G19" s="329">
        <f t="shared" si="2"/>
        <v>6892</v>
      </c>
      <c r="H19" s="330">
        <f>SUM(H11:H18)</f>
        <v>0</v>
      </c>
      <c r="I19" s="330">
        <f>SUM(I11:I18)</f>
        <v>0</v>
      </c>
      <c r="J19" s="329">
        <f t="shared" si="3"/>
        <v>6892</v>
      </c>
      <c r="K19" s="330">
        <f>SUM(K11:K18)</f>
        <v>3114</v>
      </c>
      <c r="L19" s="330">
        <f>SUM(L11:L18)</f>
        <v>122</v>
      </c>
      <c r="M19" s="330">
        <f>SUM(M11:M18)</f>
        <v>18</v>
      </c>
      <c r="N19" s="329">
        <f t="shared" si="4"/>
        <v>3218</v>
      </c>
      <c r="O19" s="330">
        <f>SUM(O11:O18)</f>
        <v>0</v>
      </c>
      <c r="P19" s="330">
        <f>SUM(P11:P18)</f>
        <v>0</v>
      </c>
      <c r="Q19" s="329">
        <f t="shared" si="0"/>
        <v>3218</v>
      </c>
      <c r="R19" s="340">
        <f t="shared" si="1"/>
        <v>3674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542</v>
      </c>
      <c r="E21" s="328">
        <v>261</v>
      </c>
      <c r="F21" s="328">
        <v>282</v>
      </c>
      <c r="G21" s="329">
        <f t="shared" si="2"/>
        <v>521</v>
      </c>
      <c r="H21" s="328"/>
      <c r="I21" s="328"/>
      <c r="J21" s="329">
        <f t="shared" si="3"/>
        <v>521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521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7424</v>
      </c>
      <c r="E42" s="349">
        <f>E19+E20+E21+E27+E40+E41</f>
        <v>302</v>
      </c>
      <c r="F42" s="349">
        <f aca="true" t="shared" si="11" ref="F42:R42">F19+F20+F21+F27+F40+F41</f>
        <v>307</v>
      </c>
      <c r="G42" s="349">
        <f t="shared" si="11"/>
        <v>7419</v>
      </c>
      <c r="H42" s="349">
        <f t="shared" si="11"/>
        <v>0</v>
      </c>
      <c r="I42" s="349">
        <f t="shared" si="11"/>
        <v>0</v>
      </c>
      <c r="J42" s="349">
        <f t="shared" si="11"/>
        <v>7419</v>
      </c>
      <c r="K42" s="349">
        <f t="shared" si="11"/>
        <v>3119</v>
      </c>
      <c r="L42" s="349">
        <f t="shared" si="11"/>
        <v>122</v>
      </c>
      <c r="M42" s="349">
        <f t="shared" si="11"/>
        <v>18</v>
      </c>
      <c r="N42" s="349">
        <f t="shared" si="11"/>
        <v>3223</v>
      </c>
      <c r="O42" s="349">
        <f t="shared" si="11"/>
        <v>0</v>
      </c>
      <c r="P42" s="349">
        <f t="shared" si="11"/>
        <v>0</v>
      </c>
      <c r="Q42" s="349">
        <f t="shared" si="11"/>
        <v>3223</v>
      </c>
      <c r="R42" s="350">
        <f t="shared" si="11"/>
        <v>4196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43031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46">
      <selection activeCell="C106" sqref="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206</v>
      </c>
      <c r="D18" s="362">
        <f>+D19+D20</f>
        <v>0</v>
      </c>
      <c r="E18" s="369">
        <f t="shared" si="0"/>
        <v>206</v>
      </c>
      <c r="F18" s="133"/>
    </row>
    <row r="19" spans="1:6" ht="15.75">
      <c r="A19" s="370" t="s">
        <v>606</v>
      </c>
      <c r="B19" s="135" t="s">
        <v>607</v>
      </c>
      <c r="C19" s="368">
        <v>10</v>
      </c>
      <c r="D19" s="368"/>
      <c r="E19" s="369">
        <f t="shared" si="0"/>
        <v>10</v>
      </c>
      <c r="F19" s="133"/>
    </row>
    <row r="20" spans="1:6" ht="15.75">
      <c r="A20" s="370" t="s">
        <v>600</v>
      </c>
      <c r="B20" s="135" t="s">
        <v>608</v>
      </c>
      <c r="C20" s="368">
        <v>196</v>
      </c>
      <c r="D20" s="368"/>
      <c r="E20" s="369">
        <f t="shared" si="0"/>
        <v>196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206</v>
      </c>
      <c r="D21" s="440">
        <f>D13+D17+D18</f>
        <v>0</v>
      </c>
      <c r="E21" s="441">
        <f>E13+E17+E18</f>
        <v>206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2708</v>
      </c>
      <c r="D30" s="368">
        <v>2330</v>
      </c>
      <c r="E30" s="369">
        <f t="shared" si="0"/>
        <v>378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139</v>
      </c>
      <c r="D40" s="362">
        <f>SUM(D41:D44)</f>
        <v>43</v>
      </c>
      <c r="E40" s="369">
        <f>SUM(E41:E44)</f>
        <v>96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139</v>
      </c>
      <c r="D44" s="368">
        <v>43</v>
      </c>
      <c r="E44" s="369">
        <f t="shared" si="0"/>
        <v>96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2847</v>
      </c>
      <c r="D45" s="438">
        <f>D26+D30+D31+D33+D32+D34+D35+D40</f>
        <v>2373</v>
      </c>
      <c r="E45" s="439">
        <f>E26+E30+E31+E33+E32+E34+E35+E40</f>
        <v>474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3122</v>
      </c>
      <c r="D46" s="444">
        <f>D45+D23+D21+D11</f>
        <v>2373</v>
      </c>
      <c r="E46" s="445">
        <f>E45+E23+E21+E11</f>
        <v>749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29</v>
      </c>
      <c r="D66" s="197"/>
      <c r="E66" s="136">
        <f t="shared" si="1"/>
        <v>29</v>
      </c>
      <c r="F66" s="196"/>
    </row>
    <row r="67" spans="1:6" ht="15.75">
      <c r="A67" s="370" t="s">
        <v>684</v>
      </c>
      <c r="B67" s="135" t="s">
        <v>685</v>
      </c>
      <c r="C67" s="197">
        <v>29</v>
      </c>
      <c r="D67" s="197"/>
      <c r="E67" s="136">
        <f t="shared" si="1"/>
        <v>29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</v>
      </c>
      <c r="D68" s="435">
        <f>D54+D58+D63+D64+D65+D66</f>
        <v>0</v>
      </c>
      <c r="E68" s="436">
        <f t="shared" si="1"/>
        <v>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2</v>
      </c>
      <c r="E73" s="137">
        <f>SUM(E74:E76)</f>
        <v>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</v>
      </c>
      <c r="D74" s="197">
        <v>2</v>
      </c>
      <c r="E74" s="136">
        <f t="shared" si="1"/>
        <v>3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1146</v>
      </c>
      <c r="D77" s="138">
        <f>D78+D80</f>
        <v>1136</v>
      </c>
      <c r="E77" s="138">
        <f>E78+E80</f>
        <v>10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1146</v>
      </c>
      <c r="D78" s="197">
        <v>1136</v>
      </c>
      <c r="E78" s="136">
        <f t="shared" si="1"/>
        <v>10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1885</v>
      </c>
      <c r="D87" s="134">
        <f>SUM(D88:D92)+D96</f>
        <v>1882</v>
      </c>
      <c r="E87" s="134">
        <f>SUM(E88:E92)+E96</f>
        <v>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1718</v>
      </c>
      <c r="D89" s="197">
        <v>1718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77</v>
      </c>
      <c r="D91" s="197">
        <v>77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64</v>
      </c>
      <c r="D92" s="138">
        <f>SUM(D93:D95)</f>
        <v>64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45</v>
      </c>
      <c r="D94" s="197">
        <v>40</v>
      </c>
      <c r="E94" s="136">
        <f t="shared" si="1"/>
        <v>5</v>
      </c>
      <c r="F94" s="196"/>
    </row>
    <row r="95" spans="1:6" ht="15.75">
      <c r="A95" s="370" t="s">
        <v>641</v>
      </c>
      <c r="B95" s="135" t="s">
        <v>732</v>
      </c>
      <c r="C95" s="197">
        <f>64-C94</f>
        <v>19</v>
      </c>
      <c r="D95" s="197">
        <v>24</v>
      </c>
      <c r="E95" s="136">
        <f t="shared" si="1"/>
        <v>-5</v>
      </c>
      <c r="F95" s="196"/>
    </row>
    <row r="96" spans="1:6" ht="15.75">
      <c r="A96" s="370" t="s">
        <v>733</v>
      </c>
      <c r="B96" s="135" t="s">
        <v>734</v>
      </c>
      <c r="C96" s="197">
        <v>26</v>
      </c>
      <c r="D96" s="197">
        <v>23</v>
      </c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67</v>
      </c>
      <c r="D97" s="197">
        <v>79</v>
      </c>
      <c r="E97" s="136">
        <f t="shared" si="1"/>
        <v>-12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3103</v>
      </c>
      <c r="D98" s="433">
        <f>D87+D82+D77+D73+D97</f>
        <v>3099</v>
      </c>
      <c r="E98" s="433">
        <f>E87+E82+E77+E73+E97</f>
        <v>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3132</v>
      </c>
      <c r="D99" s="427">
        <f>D98+D70+D68</f>
        <v>3099</v>
      </c>
      <c r="E99" s="427">
        <f>E98+E70+E68</f>
        <v>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91</v>
      </c>
      <c r="D106" s="280"/>
      <c r="E106" s="280"/>
      <c r="F106" s="423">
        <f>C106+D106-E106</f>
        <v>91</v>
      </c>
    </row>
    <row r="107" spans="1:6" ht="16.5" thickBot="1">
      <c r="A107" s="418" t="s">
        <v>752</v>
      </c>
      <c r="B107" s="424" t="s">
        <v>753</v>
      </c>
      <c r="C107" s="425">
        <f>SUM(C104:C106)</f>
        <v>91</v>
      </c>
      <c r="D107" s="425">
        <f>SUM(D104:D106)</f>
        <v>0</v>
      </c>
      <c r="E107" s="425">
        <f>SUM(E104:E106)</f>
        <v>0</v>
      </c>
      <c r="F107" s="426">
        <f>SUM(F104:F106)</f>
        <v>91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43031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43031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2017-10-23T10:50:19Z</cp:lastPrinted>
  <dcterms:created xsi:type="dcterms:W3CDTF">2006-09-16T00:00:00Z</dcterms:created>
  <dcterms:modified xsi:type="dcterms:W3CDTF">2017-10-24T07:42:35Z</dcterms:modified>
  <cp:category/>
  <cp:version/>
  <cp:contentType/>
  <cp:contentStatus/>
</cp:coreProperties>
</file>