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<sst xmlns="http://schemas.openxmlformats.org/spreadsheetml/2006/main" count="1074" uniqueCount="885">
  <si>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</si>
  <si>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</si>
  <si>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</si>
  <si>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</si>
  <si>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</si>
  <si>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</si>
  <si>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</si>
  <si>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</si>
  <si>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</si>
  <si>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</si>
  <si>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</si>
  <si>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</si>
  <si>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</si>
  <si>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</si>
  <si>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</si>
  <si>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</si>
  <si>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</si>
  <si>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</si>
  <si>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</si>
  <si>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</si>
  <si>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</si>
  <si>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</si>
  <si>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</si>
  <si>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</si>
  <si>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</si>
  <si>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</si>
  <si>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</si>
  <si>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</si>
  <si>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</si>
  <si>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</si>
  <si>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</si>
  <si>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</si>
  <si>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</si>
  <si>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</si>
  <si>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</si>
  <si>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</si>
  <si>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</si>
  <si>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</si>
  <si>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</si>
  <si>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</si>
  <si>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</si>
  <si>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</si>
  <si>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</si>
  <si>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</si>
  <si>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</si>
  <si>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</si>
  <si>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</si>
  <si>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</si>
  <si>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</si>
  <si>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</si>
  <si>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</si>
  <si>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</si>
  <si>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</si>
  <si>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</si>
  <si>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</si>
  <si>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</si>
  <si>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</si>
  <si>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</si>
  <si>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</si>
  <si>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</si>
  <si>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</si>
  <si>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</si>
  <si>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</si>
  <si>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</si>
  <si>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</si>
  <si>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</si>
  <si>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</si>
  <si>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</si>
  <si>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</si>
  <si>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</si>
  <si>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</si>
  <si>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</si>
  <si>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</si>
  <si>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</si>
  <si>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</si>
  <si>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</si>
  <si>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</si>
  <si>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</si>
  <si>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</si>
  <si>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</si>
  <si>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</si>
  <si>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</si>
  <si>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</si>
  <si>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</si>
  <si>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</si>
  <si>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</si>
  <si>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</si>
  <si>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</si>
  <si>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</si>
  <si>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</si>
  <si>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</si>
  <si>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</si>
  <si>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</si>
  <si>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</si>
  <si>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</si>
  <si>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</si>
  <si>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</si>
  <si>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</si>
  <si>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</si>
  <si>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</si>
  <si>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</si>
  <si>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</si>
  <si>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</si>
  <si>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</si>
  <si>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</si>
  <si>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</si>
  <si>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</si>
  <si>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</si>
  <si>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</si>
  <si>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</si>
  <si>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</si>
  <si>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</si>
  <si>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</si>
  <si>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</si>
  <si>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</si>
  <si>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</si>
  <si>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</si>
  <si>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</si>
  <si>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</si>
  <si>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</si>
  <si>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</si>
  <si>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</si>
  <si>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</si>
  <si>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</si>
  <si>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</si>
  <si>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</si>
  <si>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</si>
  <si>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</si>
  <si>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</si>
  <si>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</si>
  <si>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</si>
  <si>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</si>
  <si>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</si>
  <si>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</si>
  <si>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</si>
  <si>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</si>
  <si>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</si>
  <si>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</si>
  <si>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</si>
  <si>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</si>
  <si>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</si>
  <si>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</si>
  <si>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</si>
  <si>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</si>
  <si>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</si>
  <si>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</si>
  <si>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</si>
  <si>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</si>
  <si>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</si>
  <si>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</si>
  <si>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</si>
  <si>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</si>
  <si>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</si>
  <si>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</si>
  <si>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</si>
  <si>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</si>
  <si>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</si>
  <si>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</si>
  <si>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</si>
  <si>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</si>
  <si>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</si>
  <si>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</si>
  <si>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</si>
  <si>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</si>
  <si>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</si>
  <si>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</si>
  <si>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</si>
  <si>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</si>
  <si>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</si>
  <si>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</si>
  <si>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</si>
  <si>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</si>
  <si>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</si>
  <si>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</si>
  <si>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</si>
  <si>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</si>
  <si>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</si>
  <si>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</si>
  <si>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</si>
  <si>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</si>
  <si>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</si>
  <si>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</si>
  <si>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</si>
  <si>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</si>
  <si>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</si>
  <si>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</si>
  <si>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</si>
  <si>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</si>
  <si>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</si>
  <si>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</si>
  <si>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</si>
  <si>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</si>
  <si>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</si>
  <si>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</si>
  <si>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</si>
  <si>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</si>
  <si>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</si>
  <si>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</si>
  <si>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</si>
  <si>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</si>
  <si>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</si>
  <si>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</si>
  <si>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</si>
  <si>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</si>
  <si>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</si>
  <si>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</si>
  <si>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</si>
  <si>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</si>
  <si>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</si>
  <si>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</si>
  <si>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</si>
  <si>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</si>
  <si>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</si>
  <si>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</si>
  <si>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</si>
  <si>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</si>
  <si>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</si>
  <si>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</si>
  <si>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</si>
  <si>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</si>
  <si>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</si>
  <si>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</si>
  <si>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</si>
  <si>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</si>
  <si>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</si>
  <si>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</si>
  <si>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</si>
  <si>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</si>
  <si>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</si>
  <si>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</si>
  <si>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</si>
  <si>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</si>
  <si>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</si>
  <si>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</si>
  <si>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</si>
  <si>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</si>
  <si>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</si>
  <si>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</si>
  <si>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</si>
  <si>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</si>
  <si>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</si>
  <si>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</si>
  <si>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</si>
  <si>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</si>
  <si>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</si>
  <si>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</si>
  <si>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</si>
  <si>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</si>
  <si>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</si>
  <si>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</si>
  <si>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</si>
  <si>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</si>
  <si>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</si>
  <si>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</si>
  <si>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</si>
  <si>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</si>
  <si>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</si>
  <si>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</si>
  <si>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</si>
  <si>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</si>
  <si>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</si>
  <si>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</si>
  <si>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</si>
  <si>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</si>
  <si>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</si>
  <si>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</si>
  <si>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</si>
  <si>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</si>
  <si>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</si>
  <si>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</si>
  <si>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</si>
  <si>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</si>
  <si>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</si>
  <si>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</si>
  <si>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</si>
  <si>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</si>
  <si>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</si>
  <si>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</si>
  <si>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</si>
  <si>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</si>
  <si>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</si>
  <si>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</si>
  <si>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</si>
  <si>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</si>
  <si>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</si>
  <si>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</si>
  <si>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</si>
  <si>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</si>
  <si>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</si>
  <si>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</si>
  <si>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</si>
  <si>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</si>
  <si>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</si>
  <si>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</si>
  <si>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</si>
  <si>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</si>
  <si>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</si>
  <si>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</si>
  <si>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</si>
  <si>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</si>
  <si>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</si>
  <si>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</si>
  <si>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</si>
  <si>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</si>
  <si>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</si>
  <si>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</si>
  <si>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</si>
  <si>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</si>
  <si>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</si>
  <si>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</si>
  <si>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</si>
  <si>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</si>
  <si>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</si>
  <si>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</si>
  <si>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</si>
  <si>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</si>
  <si>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</si>
  <si>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</si>
  <si>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</si>
  <si>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</si>
  <si>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</si>
  <si>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</si>
  <si>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</si>
  <si>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</si>
  <si>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</si>
  <si>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</si>
  <si>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</si>
  <si>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</si>
  <si>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</si>
  <si>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</si>
  <si>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</si>
  <si>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</si>
  <si>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</si>
  <si>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</si>
  <si>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</si>
  <si>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</si>
  <si>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</si>
  <si>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</si>
  <si>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</si>
  <si>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</si>
  <si>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</si>
  <si>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</si>
  <si>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</si>
  <si>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</si>
  <si>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</si>
  <si>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</si>
  <si>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</si>
  <si>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</si>
  <si>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</si>
  <si>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</si>
  <si>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</si>
  <si>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</si>
  <si>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</si>
  <si>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</si>
  <si>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</si>
  <si>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</si>
  <si>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</si>
  <si>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</si>
  <si>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</si>
  <si>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</si>
  <si>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</si>
  <si>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</si>
  <si>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</si>
  <si>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</si>
  <si>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</si>
  <si>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</si>
  <si>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</si>
  <si>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</si>
  <si>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</si>
  <si>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</si>
  <si>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</si>
  <si>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</si>
  <si>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</si>
  <si>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</si>
  <si>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</si>
  <si>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</si>
  <si>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</si>
  <si>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</si>
  <si>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</si>
  <si>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</si>
  <si>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</si>
  <si>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</si>
  <si>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</si>
  <si>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</si>
  <si>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</si>
  <si>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</si>
  <si>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</si>
  <si>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</si>
  <si>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</si>
  <si>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</si>
  <si>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</si>
  <si>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</si>
  <si>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</si>
  <si>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</si>
  <si>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</si>
  <si>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</si>
  <si>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</si>
  <si>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</si>
  <si>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</si>
  <si>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</si>
  <si>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</si>
  <si>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</si>
  <si>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</si>
  <si>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</si>
  <si>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</si>
  <si>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</si>
  <si>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</si>
  <si>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</si>
  <si>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</si>
  <si>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</si>
  <si>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</si>
  <si>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</si>
  <si>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</si>
  <si>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</si>
  <si>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</si>
  <si>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</si>
  <si>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</si>
  <si>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</si>
  <si>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</si>
  <si>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</si>
  <si>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</si>
  <si>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</si>
  <si>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</si>
  <si>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</si>
  <si>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</si>
  <si>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</si>
  <si>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</si>
  <si>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</si>
  <si>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</si>
  <si>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</si>
  <si>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</si>
  <si>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</si>
  <si>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</si>
  <si>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</si>
  <si>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</si>
  <si>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</si>
  <si>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</si>
  <si>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</si>
  <si>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</si>
  <si>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</si>
  <si>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</si>
  <si>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</si>
  <si>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</si>
  <si>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</si>
  <si>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</si>
  <si>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</si>
  <si>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</si>
  <si>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</si>
  <si>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</si>
  <si>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</si>
  <si>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</si>
  <si>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</si>
  <si>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</si>
  <si>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</si>
  <si>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</si>
  <si>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</si>
  <si>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</si>
  <si>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</si>
  <si>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</si>
  <si>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</si>
  <si>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</si>
  <si>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</si>
  <si>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</si>
  <si>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</si>
  <si>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</si>
  <si>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</si>
  <si>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</si>
  <si>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</si>
  <si>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</si>
  <si>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</si>
  <si>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</si>
  <si>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</si>
  <si>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</si>
  <si>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</si>
  <si>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</si>
  <si>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</si>
  <si>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</si>
  <si>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</si>
  <si>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</si>
  <si>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</si>
  <si>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</si>
  <si>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</si>
  <si>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</si>
  <si>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</si>
  <si>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</si>
  <si>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</si>
  <si>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</si>
  <si>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</si>
  <si>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</si>
  <si>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</si>
  <si>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</si>
  <si>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</si>
  <si>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</si>
  <si>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</si>
  <si>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</si>
  <si>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</si>
  <si>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</si>
  <si>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</si>
  <si>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</si>
  <si>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</si>
  <si>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</si>
  <si>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</si>
  <si>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</si>
  <si>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</si>
  <si>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</si>
  <si>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</si>
  <si>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</si>
  <si>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</si>
  <si>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</si>
  <si>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</si>
  <si>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</si>
  <si>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</si>
  <si>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</si>
  <si>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</si>
  <si>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</si>
  <si>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</si>
  <si>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</si>
  <si>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</si>
  <si>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</si>
  <si>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</si>
  <si>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</si>
  <si>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</si>
  <si>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</si>
  <si>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</si>
  <si>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</si>
  <si>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</si>
  <si>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</si>
  <si>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</si>
  <si>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</si>
  <si>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</si>
  <si>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</si>
  <si>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</si>
  <si>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</si>
  <si>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</si>
  <si>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</si>
  <si>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</si>
  <si>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</si>
  <si>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</si>
  <si>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</si>
  <si>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</si>
  <si>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</si>
  <si>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</si>
  <si>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</si>
  <si>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</si>
  <si>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</si>
  <si>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</si>
  <si>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</si>
  <si>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</si>
  <si>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</si>
  <si>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</si>
  <si>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</si>
  <si>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</si>
  <si>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</si>
  <si>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</si>
  <si>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</si>
  <si>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</si>
  <si>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</si>
  <si>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</si>
  <si>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</si>
  <si>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</si>
  <si>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</si>
  <si>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</si>
  <si>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</si>
  <si>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</si>
  <si>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</si>
  <si>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</si>
  <si>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</si>
  <si>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</si>
  <si>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</si>
  <si>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</si>
  <si>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</si>
  <si>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</si>
  <si>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</si>
  <si>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</si>
  <si>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</si>
  <si>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</si>
  <si>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</si>
  <si>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</si>
  <si>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</si>
  <si>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</si>
  <si>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</si>
  <si>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</si>
  <si>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</si>
  <si>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</si>
  <si>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</si>
  <si>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</si>
  <si>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</si>
  <si>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</si>
  <si>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</si>
  <si>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</si>
  <si>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</si>
  <si>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</si>
  <si>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</si>
  <si>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</si>
  <si>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</si>
  <si>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</si>
  <si>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</si>
  <si>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</si>
  <si>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</si>
  <si>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</si>
  <si>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</si>
  <si>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</si>
  <si>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</si>
  <si>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</si>
  <si>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</si>
  <si>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</si>
  <si>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</si>
  <si>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</si>
  <si>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</si>
  <si>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</si>
  <si>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</si>
  <si>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</si>
  <si>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</si>
  <si>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</si>
  <si>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</si>
  <si>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</si>
  <si>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</si>
  <si>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</si>
  <si>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</si>
  <si>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</si>
  <si>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</si>
  <si>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</si>
  <si>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</si>
  <si>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</si>
  <si>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</si>
  <si>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</si>
  <si>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</si>
  <si>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</si>
  <si>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</si>
  <si>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</si>
  <si>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</si>
  <si>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</si>
  <si>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</si>
  <si>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</si>
  <si>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</si>
  <si>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</si>
  <si>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</si>
  <si>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</si>
  <si>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</si>
  <si>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</si>
  <si>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</si>
  <si>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</si>
  <si>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</si>
  <si>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</si>
  <si>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</si>
  <si>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</si>
  <si>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</si>
  <si>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</si>
  <si>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</si>
  <si>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</si>
  <si>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</si>
  <si>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</si>
  <si>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</si>
  <si>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</si>
  <si>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</si>
  <si>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</si>
  <si>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</si>
  <si>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</si>
  <si>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</si>
  <si>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</si>
  <si>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</si>
  <si>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</si>
  <si>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</si>
  <si>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</si>
  <si>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</si>
  <si>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</si>
  <si>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</si>
  <si>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</si>
  <si>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</si>
  <si>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</si>
  <si>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</si>
  <si>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</si>
  <si>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</si>
  <si>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</si>
  <si>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</si>
  <si>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</si>
  <si>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</si>
  <si>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</si>
  <si>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</si>
  <si>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</si>
  <si>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</si>
  <si>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</si>
  <si>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</si>
  <si>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</si>
  <si>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</si>
  <si>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</si>
  <si>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</si>
  <si>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</si>
  <si>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</si>
  <si>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</si>
  <si>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</si>
  <si>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</si>
  <si>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</si>
  <si>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</si>
  <si>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</si>
  <si>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</si>
  <si>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</si>
  <si>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</si>
  <si>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</si>
  <si>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</si>
  <si>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</si>
  <si>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</si>
  <si>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</si>
  <si>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</si>
  <si>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</si>
  <si>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</si>
  <si>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</si>
  <si>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</si>
  <si>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</si>
  <si>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</si>
  <si>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</si>
  <si>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</si>
  <si>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</si>
  <si>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</si>
  <si>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</si>
  <si>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</si>
  <si>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</si>
  <si>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</si>
  <si>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</si>
  <si>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</si>
  <si>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</si>
  <si>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</si>
  <si>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</si>
  <si>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</si>
  <si>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</si>
  <si>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</si>
  <si>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</si>
  <si>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</si>
  <si>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</si>
  <si>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</si>
  <si>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</si>
  <si>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</si>
  <si>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</si>
  <si>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</si>
  <si>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</si>
  <si>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</si>
  <si>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</si>
  <si>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</si>
  <si>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</si>
  <si>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</si>
  <si>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</si>
  <si>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</si>
  <si>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</si>
  <si>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</si>
  <si>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</si>
  <si>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</si>
  <si>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</si>
  <si>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</si>
  <si>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</si>
  <si>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</si>
  <si>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</si>
  <si>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</si>
  <si>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</si>
  <si>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</si>
  <si>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</si>
  <si>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</si>
  <si>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</si>
  <si>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</si>
  <si>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</si>
  <si>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</si>
  <si>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</si>
  <si>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</si>
  <si>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</si>
  <si>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</si>
  <si>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</si>
  <si>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</si>
  <si>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</si>
  <si>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</si>
  <si>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</si>
  <si>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</si>
  <si>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</si>
  <si>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</si>
  <si>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</si>
  <si>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</si>
  <si>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</si>
  <si>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</si>
  <si>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</si>
  <si>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</si>
  <si>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</si>
  <si>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</si>
  <si>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</si>
  <si>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</si>
  <si>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</si>
  <si>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</si>
  <si>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</si>
  <si>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</si>
  <si>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</si>
  <si>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</si>
  <si>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</si>
  <si>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</si>
  <si>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</si>
  <si>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</si>
  <si>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</si>
  <si>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</si>
  <si>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</si>
  <si>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</si>
  <si>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</si>
  <si>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</si>
  <si>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</si>
  <si>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</si>
  <si>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</si>
  <si>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</si>
  <si>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</si>
  <si>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</si>
  <si>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</si>
  <si>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</si>
  <si>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</si>
  <si>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</si>
  <si>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</si>
  <si>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</si>
  <si>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</si>
  <si>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</si>
  <si>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</si>
  <si>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</si>
  <si>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</si>
  <si>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</si>
  <si>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</si>
  <si>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</si>
  <si>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</si>
  <si>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</si>
  <si>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</si>
  <si>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</si>
  <si>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</si>
  <si>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</si>
  <si>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</si>
  <si>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</si>
  <si>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</si>
  <si>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</si>
  <si>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</si>
  <si>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</si>
  <si>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</si>
  <si>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</si>
  <si>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</si>
  <si>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</si>
  <si>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</si>
  <si>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</si>
  <si>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</si>
  <si>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</si>
  <si>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</si>
  <si>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</si>
  <si>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</si>
  <si>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</si>
  <si>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</si>
  <si>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</si>
  <si>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</si>
  <si>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</si>
  <si>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</si>
  <si>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</si>
  <si>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</si>
  <si>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</si>
  <si>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</si>
  <si>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</si>
  <si>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</si>
  <si>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</si>
  <si>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</si>
  <si>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</si>
  <si>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</si>
  <si>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( Eлена Васева)</t>
  </si>
  <si>
    <t>( Елена Васева )</t>
  </si>
  <si>
    <t>Гл.счетоводител:...................</t>
  </si>
  <si>
    <t>(Елена Васева )</t>
  </si>
  <si>
    <t>Гл.счетоводител:...................................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</si>
  <si>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</si>
  <si>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</si>
  <si>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</si>
  <si>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( Е. Васева)</t>
  </si>
  <si>
    <t>Гл.счетоводител: ……………………</t>
  </si>
  <si>
    <t>от 01.01.2017 г. до 30.06.2017 г.</t>
  </si>
  <si>
    <t>Дата на съставяне: 11.07.2017 г.</t>
  </si>
  <si>
    <t>Гл.счетоводител:……………                                       Управител:.................................</t>
  </si>
  <si>
    <t xml:space="preserve">                                            ( Калинка Тренчева )</t>
  </si>
  <si>
    <t>11.07.2017 г.</t>
  </si>
  <si>
    <t>Гл.счетоводител:............................                           УПРАВИТЕЛ:.....................................</t>
  </si>
  <si>
    <t>( Елена Васева )                     (Калинка Тренчева )</t>
  </si>
  <si>
    <t xml:space="preserve">Дата на съставяне:     11.07.2017 г.                                  </t>
  </si>
  <si>
    <t>Управител:.........................</t>
  </si>
  <si>
    <t>( Калинка Тренчева )</t>
  </si>
  <si>
    <t xml:space="preserve">Дата  на съставяне:11.07.2017 г.                                                                                                                                </t>
  </si>
  <si>
    <t>Управител:.................................</t>
  </si>
  <si>
    <t xml:space="preserve">Дата на съставяне: 11.07.2017 г.                    </t>
  </si>
  <si>
    <t>Управител:</t>
  </si>
  <si>
    <t>Дата на съставяне:11.07.2017 г.</t>
  </si>
  <si>
    <t>Управител:..................</t>
  </si>
  <si>
    <t>Дата на съставяне: 11.07.2017.</t>
  </si>
  <si>
    <t>Управител: …………………..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</si>
</sst>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6">
      <selection activeCell="E104" sqref="E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3835</v>
      </c>
      <c r="D12" s="151">
        <v>3943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21</v>
      </c>
      <c r="D13" s="151">
        <v>23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7330</v>
      </c>
      <c r="D19" s="155">
        <f>SUM(D11:D18)</f>
        <v>7440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5054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7489</v>
      </c>
      <c r="H21" s="156">
        <f>SUM(H22:H24)</f>
        <v>8259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7489</v>
      </c>
      <c r="H22" s="152">
        <v>8259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7489</v>
      </c>
      <c r="H25" s="154">
        <f>H19+H20+H21</f>
        <v>8259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-230</v>
      </c>
      <c r="H27" s="154">
        <f>SUM(H28:H30)</f>
        <v>201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201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177</v>
      </c>
      <c r="H31" s="152">
        <v>850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-53</v>
      </c>
      <c r="H33" s="154">
        <f>H27+H31+H32</f>
        <v>1051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7972</v>
      </c>
      <c r="H36" s="154">
        <f>H25+H17+H33</f>
        <v>9846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9935</v>
      </c>
      <c r="D55" s="155">
        <f>D19+D20+D21+D27+D32+D45+D51+D53+D54</f>
        <v>12494</v>
      </c>
      <c r="E55" s="237" t="s">
        <v>172</v>
      </c>
      <c r="F55" s="261" t="s">
        <v>173</v>
      </c>
      <c r="G55" s="154">
        <f>G49+G51+G52+G53+G54</f>
        <v>110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1343</v>
      </c>
      <c r="H61" s="154">
        <f>SUM(H62:H68)</f>
        <v>2085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520</v>
      </c>
      <c r="H64" s="152">
        <v>488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280</v>
      </c>
      <c r="H66" s="152">
        <v>189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102</v>
      </c>
      <c r="H67" s="152">
        <v>64</v>
      </c>
    </row>
    <row r="68" spans="1:8" ht="15">
      <c r="A68" s="235" t="s">
        <v>211</v>
      </c>
      <c r="B68" s="241" t="s">
        <v>212</v>
      </c>
      <c r="C68" s="151">
        <v>1</v>
      </c>
      <c r="D68" s="151">
        <v>6</v>
      </c>
      <c r="E68" s="237" t="s">
        <v>213</v>
      </c>
      <c r="F68" s="242" t="s">
        <v>214</v>
      </c>
      <c r="G68" s="152">
        <v>441</v>
      </c>
      <c r="H68" s="152">
        <v>1344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523</v>
      </c>
      <c r="H69" s="152">
        <v>591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1866</v>
      </c>
      <c r="H71" s="161">
        <f>H59+H60+H61+H69+H70</f>
        <v>2676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</v>
      </c>
      <c r="D75" s="155">
        <f>SUM(D67:D74)</f>
        <v>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1866</v>
      </c>
      <c r="H79" s="162">
        <f>H71+H74+H75+H76</f>
        <v>2676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9948</v>
      </c>
      <c r="D94" s="164">
        <f>D93+D55</f>
        <v>12522</v>
      </c>
      <c r="E94" s="449" t="s">
        <v>270</v>
      </c>
      <c r="F94" s="289" t="s">
        <v>271</v>
      </c>
      <c r="G94" s="165">
        <f>G36+G39+G55+G79</f>
        <v>9948</v>
      </c>
      <c r="H94" s="165">
        <f>H36+H39+H55+H79</f>
        <v>12522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869</v>
      </c>
      <c r="D98" s="584"/>
      <c r="E98" s="584"/>
      <c r="F98" s="170"/>
      <c r="G98" s="171"/>
      <c r="H98" s="172"/>
      <c r="M98" s="157"/>
    </row>
    <row r="99" spans="3:8" ht="15">
      <c r="C99" s="45" t="s">
        <v>857</v>
      </c>
      <c r="D99" s="1"/>
      <c r="E99" s="45" t="s">
        <v>870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F51" sqref="F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01.01.2017 г. до 30.06.2017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5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5</v>
      </c>
      <c r="D10" s="46">
        <v>11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18</v>
      </c>
      <c r="D11" s="46">
        <v>122</v>
      </c>
      <c r="E11" s="300" t="s">
        <v>292</v>
      </c>
      <c r="F11" s="549" t="s">
        <v>293</v>
      </c>
      <c r="G11" s="550">
        <v>0</v>
      </c>
      <c r="H11" s="550">
        <v>1</v>
      </c>
    </row>
    <row r="12" spans="1:8" ht="12">
      <c r="A12" s="298" t="s">
        <v>294</v>
      </c>
      <c r="B12" s="299" t="s">
        <v>295</v>
      </c>
      <c r="C12" s="46">
        <v>64</v>
      </c>
      <c r="D12" s="46">
        <v>62</v>
      </c>
      <c r="E12" s="300" t="s">
        <v>78</v>
      </c>
      <c r="F12" s="549" t="s">
        <v>296</v>
      </c>
      <c r="G12" s="550">
        <v>24</v>
      </c>
      <c r="H12" s="550">
        <v>23</v>
      </c>
    </row>
    <row r="13" spans="1:18" ht="12">
      <c r="A13" s="298" t="s">
        <v>297</v>
      </c>
      <c r="B13" s="299" t="s">
        <v>298</v>
      </c>
      <c r="C13" s="46">
        <v>10</v>
      </c>
      <c r="D13" s="46">
        <v>9</v>
      </c>
      <c r="E13" s="301" t="s">
        <v>51</v>
      </c>
      <c r="F13" s="551" t="s">
        <v>299</v>
      </c>
      <c r="G13" s="548">
        <f>SUM(G9:G12)</f>
        <v>24</v>
      </c>
      <c r="H13" s="548">
        <f>SUM(H9:H12)</f>
        <v>24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17</v>
      </c>
      <c r="D16" s="47">
        <v>311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114</v>
      </c>
      <c r="D19" s="49">
        <f>SUM(D9:D15)+D16</f>
        <v>520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268</v>
      </c>
      <c r="H23" s="550">
        <v>1346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268</v>
      </c>
      <c r="H24" s="548">
        <f>SUM(H19:H23)</f>
        <v>1346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115</v>
      </c>
      <c r="D28" s="50">
        <f>D26+D19</f>
        <v>520</v>
      </c>
      <c r="E28" s="127" t="s">
        <v>338</v>
      </c>
      <c r="F28" s="554" t="s">
        <v>339</v>
      </c>
      <c r="G28" s="548">
        <f>G13+G15+G24</f>
        <v>292</v>
      </c>
      <c r="H28" s="548">
        <f>H13+H15+H24</f>
        <v>1370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177</v>
      </c>
      <c r="D30" s="50">
        <f>IF((H28-D28)&gt;0,H28-D28,0)</f>
        <v>850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115</v>
      </c>
      <c r="D33" s="49">
        <f>D28-D31+D32</f>
        <v>520</v>
      </c>
      <c r="E33" s="127" t="s">
        <v>352</v>
      </c>
      <c r="F33" s="554" t="s">
        <v>353</v>
      </c>
      <c r="G33" s="53">
        <f>G32-G31+G28</f>
        <v>292</v>
      </c>
      <c r="H33" s="53">
        <f>H32-H31+H28</f>
        <v>1370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177</v>
      </c>
      <c r="D34" s="50">
        <f>IF((H33-D33)&gt;0,H33-D33,0)</f>
        <v>850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177</v>
      </c>
      <c r="D39" s="460">
        <f>+IF((H33-D33-D35)&gt;0,H33-D33-D35,0)</f>
        <v>850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177</v>
      </c>
      <c r="D41" s="52">
        <f>IF(H39=0,IF(D39-D40&gt;0,D39-D40+H40,0),IF(H39-H40&lt;0,H40-H39+D39,0))</f>
        <v>850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292</v>
      </c>
      <c r="D42" s="53">
        <f>D33+D35+D39</f>
        <v>1370</v>
      </c>
      <c r="E42" s="128" t="s">
        <v>379</v>
      </c>
      <c r="F42" s="129" t="s">
        <v>380</v>
      </c>
      <c r="G42" s="53">
        <f>G39+G33</f>
        <v>292</v>
      </c>
      <c r="H42" s="53">
        <f>H39+H33</f>
        <v>1370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/>
      <c r="D48" s="587" t="s">
        <v>872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873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58" sqref="C5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01.01.2017 г. до 30.06.2017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34</v>
      </c>
      <c r="D10" s="54">
        <v>27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-12</v>
      </c>
      <c r="D11" s="54">
        <v>-23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22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-22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-1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-23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7"/>
      <c r="D50" s="577"/>
      <c r="G50" s="133"/>
      <c r="H50" s="133"/>
    </row>
    <row r="51" spans="1:8" ht="12">
      <c r="A51" s="318"/>
      <c r="B51" s="318" t="s">
        <v>860</v>
      </c>
      <c r="C51" s="319"/>
      <c r="D51" s="319"/>
      <c r="G51" s="133"/>
      <c r="H51" s="133"/>
    </row>
    <row r="52" spans="1:8" ht="12">
      <c r="A52" s="318"/>
      <c r="B52" s="436" t="s">
        <v>875</v>
      </c>
      <c r="C52" s="577"/>
      <c r="D52" s="577"/>
      <c r="G52" s="133"/>
      <c r="H52" s="133"/>
    </row>
    <row r="53" spans="1:8" ht="12">
      <c r="A53" s="318"/>
      <c r="B53" s="31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42" sqref="I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01.01.2017 г. до 30.06.2017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8259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1051</v>
      </c>
      <c r="J11" s="58">
        <f>'справка №1-БАЛАНС'!H29+'справка №1-БАЛАНС'!H32</f>
        <v>0</v>
      </c>
      <c r="K11" s="60"/>
      <c r="L11" s="344">
        <f>SUM(C11:K11)</f>
        <v>9846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8259</v>
      </c>
      <c r="G15" s="61">
        <f t="shared" si="2"/>
        <v>0</v>
      </c>
      <c r="H15" s="61">
        <f t="shared" si="2"/>
        <v>0</v>
      </c>
      <c r="I15" s="61">
        <f t="shared" si="2"/>
        <v>1051</v>
      </c>
      <c r="J15" s="61">
        <f t="shared" si="2"/>
        <v>0</v>
      </c>
      <c r="K15" s="61">
        <f t="shared" si="2"/>
        <v>0</v>
      </c>
      <c r="L15" s="344">
        <f t="shared" si="1"/>
        <v>9846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177</v>
      </c>
      <c r="J16" s="345">
        <f>+'справка №1-БАЛАНС'!G32</f>
        <v>0</v>
      </c>
      <c r="K16" s="60"/>
      <c r="L16" s="344">
        <f t="shared" si="1"/>
        <v>177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-1281</v>
      </c>
      <c r="J20" s="60">
        <v>0</v>
      </c>
      <c r="K20" s="60"/>
      <c r="L20" s="344">
        <f t="shared" si="1"/>
        <v>-1281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-770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-770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770</v>
      </c>
      <c r="G23" s="185"/>
      <c r="H23" s="185"/>
      <c r="I23" s="185"/>
      <c r="J23" s="185"/>
      <c r="K23" s="185"/>
      <c r="L23" s="344">
        <f t="shared" si="1"/>
        <v>770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7489</v>
      </c>
      <c r="G29" s="59">
        <f t="shared" si="6"/>
        <v>0</v>
      </c>
      <c r="H29" s="59">
        <f t="shared" si="6"/>
        <v>0</v>
      </c>
      <c r="I29" s="59">
        <f t="shared" si="6"/>
        <v>-53</v>
      </c>
      <c r="J29" s="59">
        <f t="shared" si="6"/>
        <v>0</v>
      </c>
      <c r="K29" s="59">
        <f t="shared" si="6"/>
        <v>0</v>
      </c>
      <c r="L29" s="344">
        <f t="shared" si="1"/>
        <v>7972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7489</v>
      </c>
      <c r="G32" s="59">
        <f t="shared" si="7"/>
        <v>0</v>
      </c>
      <c r="H32" s="59">
        <f t="shared" si="7"/>
        <v>0</v>
      </c>
      <c r="I32" s="59">
        <f t="shared" si="7"/>
        <v>-53</v>
      </c>
      <c r="J32" s="59">
        <f t="shared" si="7"/>
        <v>0</v>
      </c>
      <c r="K32" s="59">
        <f t="shared" si="7"/>
        <v>0</v>
      </c>
      <c r="L32" s="344">
        <f t="shared" si="1"/>
        <v>7972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 t="s">
        <v>861</v>
      </c>
      <c r="E37" s="14"/>
      <c r="F37" s="14"/>
      <c r="G37" s="14"/>
      <c r="H37" s="14"/>
      <c r="I37" s="14"/>
      <c r="J37" s="14" t="s">
        <v>878</v>
      </c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38" t="s">
        <v>858</v>
      </c>
      <c r="E38" s="538"/>
      <c r="F38" s="579"/>
      <c r="G38" s="579"/>
      <c r="H38" s="579"/>
      <c r="I38" s="579"/>
      <c r="J38" s="538" t="s">
        <v>876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O46" sqref="O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01.01.2017 г. до 30.06.2017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2182</v>
      </c>
      <c r="L10" s="65">
        <v>17</v>
      </c>
      <c r="M10" s="65"/>
      <c r="N10" s="74">
        <f aca="true" t="shared" si="4" ref="N10:N39">K10+L10-M10</f>
        <v>2199</v>
      </c>
      <c r="O10" s="65"/>
      <c r="P10" s="65"/>
      <c r="Q10" s="74">
        <f t="shared" si="0"/>
        <v>2199</v>
      </c>
      <c r="R10" s="74">
        <f t="shared" si="1"/>
        <v>3835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>
        <v>0</v>
      </c>
      <c r="G11" s="74">
        <f t="shared" si="2"/>
        <v>175</v>
      </c>
      <c r="H11" s="65"/>
      <c r="I11" s="65"/>
      <c r="J11" s="74">
        <f t="shared" si="3"/>
        <v>175</v>
      </c>
      <c r="K11" s="65">
        <v>153</v>
      </c>
      <c r="L11" s="65">
        <v>1</v>
      </c>
      <c r="M11" s="65"/>
      <c r="N11" s="74">
        <f t="shared" si="4"/>
        <v>154</v>
      </c>
      <c r="O11" s="65"/>
      <c r="P11" s="65"/>
      <c r="Q11" s="74">
        <f t="shared" si="0"/>
        <v>154</v>
      </c>
      <c r="R11" s="74">
        <f t="shared" si="1"/>
        <v>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41</v>
      </c>
      <c r="L12" s="65">
        <v>0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2398</v>
      </c>
      <c r="L17" s="75">
        <f>SUM(L9:L16)</f>
        <v>18</v>
      </c>
      <c r="M17" s="75">
        <f>SUM(M9:M16)</f>
        <v>0</v>
      </c>
      <c r="N17" s="74">
        <f t="shared" si="4"/>
        <v>2416</v>
      </c>
      <c r="O17" s="75">
        <f>SUM(O9:O16)</f>
        <v>0</v>
      </c>
      <c r="P17" s="75">
        <f>SUM(P9:P16)</f>
        <v>0</v>
      </c>
      <c r="Q17" s="74">
        <f t="shared" si="5"/>
        <v>2416</v>
      </c>
      <c r="R17" s="74">
        <f t="shared" si="6"/>
        <v>7330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3425</v>
      </c>
      <c r="G40" s="438">
        <f t="shared" si="13"/>
        <v>12351</v>
      </c>
      <c r="H40" s="438">
        <f t="shared" si="13"/>
        <v>0</v>
      </c>
      <c r="I40" s="438">
        <f t="shared" si="13"/>
        <v>0</v>
      </c>
      <c r="J40" s="438">
        <f t="shared" si="13"/>
        <v>12351</v>
      </c>
      <c r="K40" s="438">
        <f t="shared" si="13"/>
        <v>2398</v>
      </c>
      <c r="L40" s="438">
        <f t="shared" si="13"/>
        <v>18</v>
      </c>
      <c r="M40" s="438">
        <f t="shared" si="13"/>
        <v>0</v>
      </c>
      <c r="N40" s="438">
        <f t="shared" si="13"/>
        <v>2416</v>
      </c>
      <c r="O40" s="438">
        <f t="shared" si="13"/>
        <v>0</v>
      </c>
      <c r="P40" s="438">
        <f t="shared" si="13"/>
        <v>0</v>
      </c>
      <c r="Q40" s="438">
        <f t="shared" si="13"/>
        <v>2416</v>
      </c>
      <c r="R40" s="438">
        <f t="shared" si="13"/>
        <v>9935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880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858</v>
      </c>
      <c r="I45" s="349"/>
      <c r="J45" s="349"/>
      <c r="K45" s="349"/>
      <c r="L45" s="349"/>
      <c r="M45" s="349"/>
      <c r="N45" s="349"/>
      <c r="O45" s="349" t="s">
        <v>876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112" sqref="D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01.01.2017 г. до 30.06.2017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</v>
      </c>
      <c r="D43" s="104">
        <f>D24+D28+D29+D31+D30+D32+D33+D38</f>
        <v>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</v>
      </c>
      <c r="D44" s="103">
        <f>D43+D21+D19+D9</f>
        <v>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1343</v>
      </c>
      <c r="D85" s="104">
        <f>SUM(D86:D90)+D94</f>
        <v>0</v>
      </c>
      <c r="E85" s="104">
        <f>SUM(E86:E90)+E94</f>
        <v>1343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520</v>
      </c>
      <c r="D87" s="108"/>
      <c r="E87" s="119">
        <f t="shared" si="1"/>
        <v>520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280</v>
      </c>
      <c r="D89" s="108">
        <v>0</v>
      </c>
      <c r="E89" s="119">
        <f t="shared" si="1"/>
        <v>280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441</v>
      </c>
      <c r="D90" s="103">
        <f>SUM(D91:D93)</f>
        <v>0</v>
      </c>
      <c r="E90" s="103">
        <f>SUM(E91:E93)</f>
        <v>441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17</v>
      </c>
      <c r="D92" s="108"/>
      <c r="E92" s="119">
        <f t="shared" si="1"/>
        <v>17</v>
      </c>
      <c r="F92" s="108"/>
    </row>
    <row r="93" spans="1:6" ht="12">
      <c r="A93" s="396" t="s">
        <v>663</v>
      </c>
      <c r="B93" s="397" t="s">
        <v>754</v>
      </c>
      <c r="C93" s="108">
        <v>424</v>
      </c>
      <c r="D93" s="108"/>
      <c r="E93" s="119">
        <f t="shared" si="1"/>
        <v>424</v>
      </c>
      <c r="F93" s="108"/>
    </row>
    <row r="94" spans="1:6" ht="12">
      <c r="A94" s="396" t="s">
        <v>755</v>
      </c>
      <c r="B94" s="397" t="s">
        <v>756</v>
      </c>
      <c r="C94" s="108">
        <v>102</v>
      </c>
      <c r="D94" s="108">
        <v>0</v>
      </c>
      <c r="E94" s="119">
        <f t="shared" si="1"/>
        <v>102</v>
      </c>
      <c r="F94" s="108"/>
    </row>
    <row r="95" spans="1:6" ht="12">
      <c r="A95" s="396" t="s">
        <v>757</v>
      </c>
      <c r="B95" s="397" t="s">
        <v>758</v>
      </c>
      <c r="C95" s="108">
        <v>523</v>
      </c>
      <c r="D95" s="108"/>
      <c r="E95" s="119">
        <f t="shared" si="1"/>
        <v>523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1866</v>
      </c>
      <c r="D96" s="104">
        <f>D85+D80+D75+D71+D95</f>
        <v>0</v>
      </c>
      <c r="E96" s="104">
        <f>E85+E80+E75+E71+E95</f>
        <v>1866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1866</v>
      </c>
      <c r="D97" s="104">
        <f>D96+D68+D66</f>
        <v>0</v>
      </c>
      <c r="E97" s="104">
        <f>E96+E68+E66</f>
        <v>1866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881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 t="s">
        <v>858</v>
      </c>
      <c r="E110" s="385"/>
      <c r="F110" s="387"/>
    </row>
    <row r="111" spans="1:6" ht="12">
      <c r="A111" s="385"/>
      <c r="B111" s="386"/>
      <c r="C111" s="612" t="s">
        <v>880</v>
      </c>
      <c r="D111" s="612"/>
      <c r="E111" s="612"/>
      <c r="F111" s="612"/>
    </row>
    <row r="112" spans="1:6" ht="12">
      <c r="A112" s="349"/>
      <c r="B112" s="388"/>
      <c r="C112" s="349"/>
      <c r="D112" s="349" t="s">
        <v>876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2" sqref="F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01.01.2017 г. до 30.06.2017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3" t="s">
        <v>864</v>
      </c>
      <c r="C30" s="623"/>
      <c r="D30" s="459"/>
      <c r="E30" s="622" t="s">
        <v>882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865</v>
      </c>
      <c r="D31" s="523"/>
      <c r="E31" s="523"/>
      <c r="F31" s="523" t="s">
        <v>876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C155" sqref="C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01.01.2017 г. до 30.06.2017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 t="s">
        <v>858</v>
      </c>
      <c r="D152" s="517"/>
      <c r="E152" s="517"/>
      <c r="F152" s="517"/>
    </row>
    <row r="153" spans="1:6" ht="12.75">
      <c r="A153" s="517"/>
      <c r="B153" s="518"/>
      <c r="C153" s="629" t="s">
        <v>884</v>
      </c>
      <c r="D153" s="629"/>
      <c r="E153" s="629"/>
      <c r="F153" s="629"/>
    </row>
    <row r="154" spans="3:5" ht="12.75">
      <c r="C154" s="517" t="s">
        <v>876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2015-07-10T08:43:47Z</cp:lastPrinted>
  <dcterms:created xsi:type="dcterms:W3CDTF">2000-06-29T12:02:40Z</dcterms:created>
  <dcterms:modified xsi:type="dcterms:W3CDTF">2017-07-10T08:42:38Z</dcterms:modified>
  <cp:category/>
  <cp:version/>
  <cp:contentType/>
  <cp:contentStatus/>
</cp:coreProperties>
</file>