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<sst xmlns="http://schemas.openxmlformats.org/spreadsheetml/2006/main" count="1995" uniqueCount="694">
  <si>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</si>
  <si>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</si>
  <si>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</si>
  <si>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</si>
  <si>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</si>
  <si>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</si>
  <si>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</si>
  <si>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</si>
  <si>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</si>
  <si>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</si>
  <si>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</si>
  <si>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</si>
  <si>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</si>
  <si>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</si>
  <si>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</si>
  <si>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</si>
  <si>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</si>
  <si>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</si>
  <si>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</si>
  <si>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</si>
  <si>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</si>
  <si>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</si>
  <si>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</si>
  <si>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</si>
  <si>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</si>
  <si>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</si>
  <si>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</si>
  <si>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</si>
  <si>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</si>
  <si>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</si>
  <si>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</si>
  <si>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</si>
  <si>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</si>
  <si>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</si>
  <si>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</si>
  <si>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</si>
  <si>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</si>
  <si>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</si>
  <si>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</si>
  <si>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</si>
  <si>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</si>
  <si>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</si>
  <si>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</si>
  <si>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</si>
  <si>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</si>
  <si>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</si>
  <si>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</si>
  <si>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</si>
  <si>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</si>
  <si>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</si>
  <si>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</si>
  <si>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</si>
  <si>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</si>
  <si>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</si>
  <si>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</si>
  <si>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</si>
  <si>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</si>
  <si>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</si>
  <si>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</si>
  <si>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</si>
  <si>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</si>
  <si>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</si>
  <si>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</si>
  <si>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</si>
  <si>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</si>
  <si>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</si>
  <si>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</si>
  <si>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</si>
  <si>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</si>
  <si>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</si>
  <si>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</si>
  <si>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</si>
  <si>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</si>
  <si>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</si>
  <si>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</si>
  <si>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</si>
  <si>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</si>
  <si>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</si>
  <si>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</si>
  <si>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</si>
  <si>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</si>
  <si>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</si>
  <si>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</si>
  <si>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</si>
  <si>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</si>
  <si>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</si>
  <si>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</si>
  <si>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</si>
  <si>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</si>
  <si>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</si>
  <si>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</si>
  <si>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</si>
  <si>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</si>
  <si>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</si>
  <si>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</si>
  <si>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</si>
  <si>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</si>
  <si>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</si>
  <si>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</si>
  <si>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</si>
  <si>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</si>
  <si>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</si>
  <si>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</si>
  <si>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</si>
  <si>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</si>
  <si>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</si>
  <si>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</si>
  <si>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</si>
  <si>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</si>
  <si>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</si>
  <si>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</si>
  <si>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</si>
  <si>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</si>
  <si>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</si>
  <si>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</si>
  <si>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</si>
  <si>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</si>
  <si>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</si>
  <si>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</si>
  <si>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</si>
  <si>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</si>
  <si>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</si>
  <si>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</si>
  <si>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</si>
  <si>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</si>
  <si>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</si>
  <si>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</si>
  <si>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</si>
  <si>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</si>
  <si>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</si>
  <si>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</si>
  <si>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</si>
  <si>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</si>
  <si>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</si>
  <si>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</si>
  <si>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</si>
  <si>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</si>
  <si>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</si>
  <si>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</si>
  <si>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</si>
  <si>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</si>
  <si>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</si>
  <si>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</si>
  <si>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</si>
  <si>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</si>
  <si>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</si>
  <si>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</si>
  <si>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</si>
  <si>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</si>
  <si>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</si>
  <si>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</si>
  <si>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</si>
  <si>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</si>
  <si>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</si>
  <si>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</si>
  <si>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</si>
  <si>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</si>
  <si>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</si>
  <si>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</si>
  <si>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</si>
  <si>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</si>
  <si>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</si>
  <si>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</si>
  <si>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</si>
  <si>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</si>
  <si>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</si>
  <si>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</si>
  <si>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</si>
  <si>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</si>
  <si>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</si>
  <si>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</si>
  <si>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</si>
  <si>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</si>
  <si>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</si>
  <si>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</si>
  <si>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</si>
  <si>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</si>
  <si>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</si>
  <si>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</si>
  <si>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</si>
  <si>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</si>
  <si>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</si>
  <si>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</si>
  <si>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</si>
  <si>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</si>
  <si>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</si>
  <si>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</si>
  <si>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</si>
  <si>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</si>
  <si>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</si>
  <si>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</si>
  <si>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</si>
  <si>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</si>
  <si>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</si>
  <si>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</si>
  <si>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</si>
  <si>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</si>
  <si>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</si>
  <si>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</si>
  <si>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</si>
  <si>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</si>
  <si>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</si>
  <si>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</si>
  <si>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</si>
  <si>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</si>
  <si>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</si>
  <si>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</si>
  <si>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</si>
  <si>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</si>
  <si>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</si>
  <si>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</si>
  <si>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</si>
  <si>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</si>
  <si>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</si>
  <si>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</si>
  <si>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</si>
  <si>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</si>
  <si>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</si>
  <si>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</si>
  <si>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</si>
  <si>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</si>
  <si>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</si>
  <si>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</si>
  <si>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</si>
  <si>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</si>
  <si>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</si>
  <si>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</si>
  <si>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</si>
  <si>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</si>
  <si>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</si>
  <si>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</si>
  <si>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</si>
  <si>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</si>
  <si>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</si>
  <si>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</si>
  <si>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</si>
  <si>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</si>
  <si>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</si>
  <si>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</si>
  <si>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</si>
  <si>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</si>
  <si>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</si>
  <si>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</si>
  <si>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</si>
  <si>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</si>
  <si>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</si>
  <si>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</si>
  <si>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</si>
  <si>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</si>
  <si>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</si>
  <si>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</si>
  <si>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</si>
  <si>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</si>
  <si>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</si>
  <si>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</si>
  <si>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</si>
  <si>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</si>
  <si>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</si>
  <si>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</si>
  <si>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</si>
  <si>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</si>
  <si>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</si>
  <si>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</si>
  <si>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</si>
  <si>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</si>
  <si>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</si>
  <si>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</si>
  <si>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</si>
  <si>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</si>
  <si>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</si>
  <si>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</si>
  <si>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</si>
  <si>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</si>
  <si>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</si>
  <si>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</si>
  <si>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</si>
  <si>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</si>
  <si>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</si>
  <si>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</si>
  <si>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</si>
  <si>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</si>
  <si>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</si>
  <si>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</si>
  <si>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</si>
  <si>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</si>
  <si>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</si>
  <si>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</si>
  <si>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</si>
  <si>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</si>
  <si>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</si>
  <si>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</si>
  <si>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</si>
  <si>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</si>
  <si>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</si>
  <si>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</si>
  <si>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</si>
  <si>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</si>
  <si>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</si>
  <si>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</si>
  <si>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</si>
  <si>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</si>
  <si>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</si>
  <si>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</si>
  <si>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</si>
  <si>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</si>
  <si>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</si>
  <si>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</si>
  <si>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</si>
  <si>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</si>
  <si>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</si>
  <si>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</si>
  <si>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</si>
  <si>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</si>
  <si>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</si>
  <si>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</si>
  <si>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</si>
  <si>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</si>
  <si>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</si>
  <si>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</si>
  <si>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</si>
  <si>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</si>
  <si>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</si>
  <si>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</si>
  <si>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</si>
  <si>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</si>
  <si>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</si>
  <si>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</si>
  <si>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</si>
  <si>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</si>
  <si>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</si>
  <si>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</si>
  <si>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</si>
  <si>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</si>
  <si>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</si>
  <si>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</si>
  <si>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</si>
  <si>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</si>
  <si>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</si>
  <si>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</si>
  <si>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</si>
  <si>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</si>
  <si>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</si>
  <si>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</si>
  <si>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</si>
  <si>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</si>
  <si>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</si>
  <si>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</si>
  <si>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</si>
  <si>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</si>
  <si>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</si>
  <si>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</si>
  <si>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</si>
  <si>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</si>
  <si>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</si>
  <si>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</si>
  <si>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</si>
  <si>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</si>
  <si>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</si>
  <si>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</si>
  <si>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</si>
  <si>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</si>
  <si>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</si>
  <si>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</si>
  <si>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</si>
  <si>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</si>
  <si>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</si>
  <si>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</si>
  <si>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</si>
  <si>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</si>
  <si>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</si>
  <si>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</si>
  <si>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</si>
  <si>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</si>
  <si>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</si>
  <si>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</si>
  <si>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</si>
  <si>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</si>
  <si>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</si>
  <si>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</si>
  <si>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</si>
  <si>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</si>
  <si>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</si>
  <si>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</si>
  <si>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</si>
  <si>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</si>
  <si>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</si>
  <si>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</si>
  <si>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</si>
  <si>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</si>
  <si>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</si>
  <si>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</si>
  <si>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</si>
  <si>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</si>
  <si>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</si>
  <si>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</si>
  <si>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</si>
  <si>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</si>
  <si>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</si>
  <si>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</si>
  <si>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</si>
  <si>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</si>
  <si>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</si>
  <si>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</si>
  <si>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</si>
  <si>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</si>
  <si>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</si>
  <si>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</si>
  <si>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</si>
  <si>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</si>
  <si>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</si>
  <si>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</si>
  <si>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</si>
  <si>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</si>
  <si>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</si>
  <si>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</si>
  <si>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</si>
  <si>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</si>
  <si>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</si>
  <si>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</si>
  <si>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</si>
  <si>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</si>
  <si>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</si>
  <si>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</si>
  <si>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</si>
  <si>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</si>
  <si>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</si>
  <si>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</si>
  <si>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</si>
  <si>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</si>
  <si>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</si>
  <si>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</si>
  <si>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</si>
  <si>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</si>
  <si>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</si>
  <si>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</si>
  <si>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</si>
  <si>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</si>
  <si>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</si>
  <si>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</si>
  <si>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</si>
  <si>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</si>
  <si>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</si>
  <si>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</si>
  <si>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</si>
  <si>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</si>
  <si>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</si>
  <si>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</si>
  <si>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</si>
  <si>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</si>
  <si>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</si>
  <si>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</si>
  <si>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</si>
  <si>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</si>
  <si>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</si>
  <si>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</si>
  <si>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</si>
  <si>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</si>
  <si>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</si>
  <si>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</si>
  <si>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</si>
  <si>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</si>
  <si>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</si>
  <si>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</si>
  <si>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</si>
  <si>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</si>
  <si>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</si>
  <si>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</si>
  <si>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</si>
  <si>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</si>
  <si>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</si>
  <si>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</si>
  <si>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</si>
  <si>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</si>
  <si>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</si>
  <si>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</si>
  <si>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</si>
  <si>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</si>
  <si>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</si>
  <si>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</si>
  <si>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</si>
  <si>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</si>
  <si>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</si>
  <si>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</si>
  <si>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</si>
  <si>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</si>
  <si>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</si>
  <si>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</si>
  <si>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</si>
  <si>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</si>
  <si>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</si>
  <si>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</si>
  <si>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</si>
  <si>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</si>
  <si>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</si>
  <si>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</si>
  <si>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</si>
  <si>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</si>
  <si>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</si>
  <si>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</si>
  <si>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</si>
  <si>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</si>
  <si>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</si>
  <si>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</si>
  <si>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</si>
  <si>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</si>
  <si>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</si>
  <si>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</si>
  <si>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</si>
  <si>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</si>
  <si>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</si>
  <si>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</si>
  <si>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</si>
  <si>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</si>
  <si>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</si>
  <si>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</si>
  <si>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</si>
  <si>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</si>
  <si>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</si>
  <si>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</si>
  <si>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</si>
  <si>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</si>
  <si>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</si>
  <si>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</si>
  <si>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</si>
  <si>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</si>
  <si>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</si>
  <si>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</si>
  <si>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</si>
  <si>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</si>
  <si>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</si>
  <si>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</si>
  <si>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</si>
  <si>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</si>
  <si>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</si>
  <si>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</si>
  <si>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</si>
  <si>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</si>
  <si>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</si>
  <si>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</si>
  <si>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</si>
  <si>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</si>
  <si>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</si>
  <si>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</si>
  <si>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</si>
  <si>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</si>
  <si>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</si>
  <si>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</si>
  <si>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</si>
  <si>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</si>
  <si>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</si>
  <si>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</si>
  <si>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</si>
  <si>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</si>
  <si>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</si>
  <si>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</si>
  <si>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</si>
  <si>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</si>
  <si>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</si>
  <si>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</si>
  <si>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</si>
  <si>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</si>
  <si>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</si>
  <si>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</si>
  <si>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</si>
  <si>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</si>
  <si>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</si>
  <si>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</si>
  <si>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</si>
  <si>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</si>
  <si>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</si>
  <si>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</si>
  <si>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</si>
  <si>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</si>
  <si>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</si>
  <si>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</si>
  <si>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</si>
  <si>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</si>
  <si>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</si>
  <si>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</si>
  <si>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</si>
  <si>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</si>
  <si>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</si>
  <si>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</si>
  <si>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</si>
  <si>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</si>
  <si>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</si>
  <si>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</si>
  <si>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</si>
  <si>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</si>
  <si>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</si>
  <si>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</si>
  <si>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</si>
  <si>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</si>
  <si>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</si>
  <si>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</si>
  <si>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</si>
  <si>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</si>
  <si>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</si>
  <si>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</si>
  <si>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</si>
  <si>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</si>
  <si>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</si>
  <si>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</si>
  <si>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</si>
  <si>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</si>
  <si>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</si>
  <si>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</si>
  <si>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</si>
  <si>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</si>
  <si>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</si>
  <si>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</si>
  <si>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</si>
  <si>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</si>
  <si>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</si>
  <si>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</si>
  <si>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</si>
  <si>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</si>
  <si>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</si>
  <si>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</si>
  <si>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</si>
  <si>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</si>
  <si>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</si>
  <si>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</si>
  <si>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</si>
  <si>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</si>
  <si>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</si>
  <si>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</si>
  <si>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</si>
  <si>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</si>
  <si>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</si>
  <si>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</si>
  <si>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</si>
  <si>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</si>
  <si>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</si>
  <si>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</si>
  <si>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</si>
  <si>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</si>
  <si>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</si>
  <si>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</si>
  <si>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</si>
  <si>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</si>
  <si>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</si>
  <si>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</si>
  <si>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</si>
  <si>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</si>
  <si>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</si>
  <si>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</si>
  <si>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</si>
  <si>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</si>
  <si>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</si>
  <si>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</si>
  <si>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</si>
  <si>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</si>
  <si>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</si>
  <si>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</si>
  <si>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</si>
  <si>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</si>
  <si>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</si>
  <si>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</si>
  <si>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</si>
  <si>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</si>
  <si>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</si>
  <si>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</si>
  <si>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</si>
  <si>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</si>
  <si>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</si>
  <si>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</si>
  <si>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</si>
  <si>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</si>
  <si>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</si>
  <si>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</si>
  <si>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</si>
  <si>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</si>
  <si>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</si>
  <si>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</si>
  <si>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</si>
  <si>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</si>
  <si>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</si>
  <si>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</si>
  <si>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</si>
  <si>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</si>
  <si>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</si>
  <si>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</si>
  <si>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</si>
  <si>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</si>
  <si>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</si>
  <si>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</si>
  <si>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</si>
  <si>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</si>
  <si>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</si>
  <si>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Соня Върбанова</t>
  </si>
  <si>
    <t>Старши счетоводител</t>
  </si>
  <si>
    <t>Стоян Стоянов - изп.директор …………………………………</t>
  </si>
  <si>
    <t>Павлин Стоянов - изп.директор …………………………………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</si>
</sst>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1" fontId="48" fillId="4" borderId="19" xfId="63" applyNumberFormat="1" applyFont="1" applyFill="1" applyBorder="1" applyAlignment="1" applyProtection="1">
      <alignment vertical="top" wrapText="1"/>
      <protection locked="0"/>
    </xf>
    <xf numFmtId="1" fontId="48" fillId="4" borderId="20" xfId="63" applyNumberFormat="1" applyFont="1" applyFill="1" applyBorder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42756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Соня Върбанова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42756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B103" sqref="B103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96">
        <v>979</v>
      </c>
      <c r="D12" s="496">
        <v>979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96">
        <v>704</v>
      </c>
      <c r="D13" s="496">
        <v>992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96"/>
      <c r="D14" s="496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96">
        <v>41</v>
      </c>
      <c r="D15" s="496">
        <v>46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96"/>
      <c r="D16" s="496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96">
        <v>4</v>
      </c>
      <c r="D17" s="496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1728</v>
      </c>
      <c r="D20" s="377">
        <f>SUM(D12:D19)</f>
        <v>2020</v>
      </c>
      <c r="E20" s="76" t="s">
        <v>54</v>
      </c>
      <c r="F20" s="80" t="s">
        <v>55</v>
      </c>
      <c r="G20" s="138">
        <v>1724</v>
      </c>
      <c r="H20" s="137">
        <v>2262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1732</v>
      </c>
      <c r="H26" s="377">
        <f>H20+H21+H22</f>
        <v>2270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-423</v>
      </c>
      <c r="H28" s="375">
        <f>SUM(H29:H31)</f>
        <v>-686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538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-961</v>
      </c>
      <c r="H30" s="137">
        <v>-686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-218</v>
      </c>
      <c r="H33" s="137">
        <v>-275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-641</v>
      </c>
      <c r="H34" s="377">
        <f>H28+H32+H33</f>
        <v>-961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1146</v>
      </c>
      <c r="H37" s="379">
        <f>H26+H18+H34</f>
        <v>1364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23</v>
      </c>
      <c r="H49" s="137">
        <v>23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23</v>
      </c>
      <c r="H50" s="375">
        <f>SUM(H44:H49)</f>
        <v>23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1728</v>
      </c>
      <c r="D56" s="381">
        <f>D20+D21+D22+D28+D33+D46+D52+D54+D55</f>
        <v>2020</v>
      </c>
      <c r="E56" s="87" t="s">
        <v>557</v>
      </c>
      <c r="F56" s="86" t="s">
        <v>172</v>
      </c>
      <c r="G56" s="378">
        <f>G50+G52+G53+G54+G55</f>
        <v>23</v>
      </c>
      <c r="H56" s="379">
        <f>H50+H52+H53+H54+H55</f>
        <v>23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</v>
      </c>
      <c r="D59" s="137">
        <v>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1537</v>
      </c>
      <c r="H61" s="375">
        <f>SUM(H62:H68)</f>
        <v>581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1385</v>
      </c>
      <c r="H64" s="137">
        <v>412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</v>
      </c>
      <c r="D65" s="377">
        <f>SUM(D59:D64)</f>
        <v>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97">
        <v>25</v>
      </c>
      <c r="H66" s="497">
        <v>59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97">
        <v>4</v>
      </c>
      <c r="H67" s="49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97">
        <v>123</v>
      </c>
      <c r="H68" s="497">
        <v>110</v>
      </c>
    </row>
    <row r="69" spans="1:8" ht="15.75">
      <c r="A69" s="76" t="s">
        <v>210</v>
      </c>
      <c r="B69" s="78" t="s">
        <v>211</v>
      </c>
      <c r="C69" s="496">
        <v>13</v>
      </c>
      <c r="D69" s="496">
        <v>42</v>
      </c>
      <c r="E69" s="142" t="s">
        <v>79</v>
      </c>
      <c r="F69" s="80" t="s">
        <v>216</v>
      </c>
      <c r="G69" s="497">
        <v>88</v>
      </c>
      <c r="H69" s="497">
        <v>110</v>
      </c>
    </row>
    <row r="70" spans="1:8" ht="15.75">
      <c r="A70" s="76" t="s">
        <v>214</v>
      </c>
      <c r="B70" s="78" t="s">
        <v>215</v>
      </c>
      <c r="C70" s="496"/>
      <c r="D70" s="496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96"/>
      <c r="D71" s="496"/>
      <c r="E71" s="265" t="s">
        <v>47</v>
      </c>
      <c r="F71" s="82" t="s">
        <v>223</v>
      </c>
      <c r="G71" s="376">
        <f>G59+G60+G61+G69+G70</f>
        <v>1625</v>
      </c>
      <c r="H71" s="377">
        <f>H59+H60+H61+H69+H70</f>
        <v>691</v>
      </c>
    </row>
    <row r="72" spans="1:8" ht="15.75">
      <c r="A72" s="76" t="s">
        <v>221</v>
      </c>
      <c r="B72" s="78" t="s">
        <v>222</v>
      </c>
      <c r="C72" s="496"/>
      <c r="D72" s="496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96">
        <v>23</v>
      </c>
      <c r="D73" s="496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96"/>
      <c r="D74" s="496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96">
        <v>206</v>
      </c>
      <c r="D75" s="496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242</v>
      </c>
      <c r="D76" s="377">
        <f>SUM(D68:D75)</f>
        <v>44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1625</v>
      </c>
      <c r="H79" s="379">
        <f>H71+H73+H75+H77</f>
        <v>691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96">
        <v>823</v>
      </c>
      <c r="D89" s="496">
        <v>12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823</v>
      </c>
      <c r="D92" s="377">
        <f>SUM(D88:D91)</f>
        <v>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1066</v>
      </c>
      <c r="D94" s="381">
        <f>D65+D76+D85+D92+D93</f>
        <v>58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2794</v>
      </c>
      <c r="D95" s="383">
        <f>D94+D56</f>
        <v>2078</v>
      </c>
      <c r="E95" s="169" t="s">
        <v>635</v>
      </c>
      <c r="F95" s="280" t="s">
        <v>268</v>
      </c>
      <c r="G95" s="382">
        <f>G37+G40+G56+G79</f>
        <v>2794</v>
      </c>
      <c r="H95" s="383">
        <f>H37+H40+H56+H79</f>
        <v>2078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42756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Соня Върбанова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692</v>
      </c>
      <c r="C103" s="479"/>
      <c r="D103" s="479"/>
      <c r="E103" s="479"/>
      <c r="M103" s="85"/>
    </row>
    <row r="104" spans="1:5" ht="21.75" customHeight="1">
      <c r="A104" s="474"/>
      <c r="B104" s="479" t="s">
        <v>693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28</v>
      </c>
      <c r="D12" s="256">
        <v>21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1390</v>
      </c>
      <c r="D13" s="256">
        <v>235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57</v>
      </c>
      <c r="D14" s="256">
        <v>44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206</v>
      </c>
      <c r="D15" s="256">
        <v>151</v>
      </c>
      <c r="E15" s="185" t="s">
        <v>79</v>
      </c>
      <c r="F15" s="180" t="s">
        <v>289</v>
      </c>
      <c r="G15" s="256">
        <v>1768</v>
      </c>
      <c r="H15" s="257">
        <v>239</v>
      </c>
    </row>
    <row r="16" spans="1:8" ht="15.75">
      <c r="A16" s="135" t="s">
        <v>290</v>
      </c>
      <c r="B16" s="131" t="s">
        <v>291</v>
      </c>
      <c r="C16" s="256">
        <v>25</v>
      </c>
      <c r="D16" s="256">
        <v>18</v>
      </c>
      <c r="E16" s="176" t="s">
        <v>52</v>
      </c>
      <c r="F16" s="204" t="s">
        <v>292</v>
      </c>
      <c r="G16" s="407">
        <f>SUM(G12:G15)</f>
        <v>1768</v>
      </c>
      <c r="H16" s="408">
        <f>SUM(H12:H15)</f>
        <v>239</v>
      </c>
    </row>
    <row r="17" spans="1:8" ht="31.5">
      <c r="A17" s="135" t="s">
        <v>293</v>
      </c>
      <c r="B17" s="131" t="s">
        <v>294</v>
      </c>
      <c r="C17" s="256">
        <v>258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21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1985</v>
      </c>
      <c r="D22" s="408">
        <f>SUM(D12:D18)+D19</f>
        <v>474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1986</v>
      </c>
      <c r="D31" s="414">
        <f>D29+D22</f>
        <v>474</v>
      </c>
      <c r="E31" s="191" t="s">
        <v>548</v>
      </c>
      <c r="F31" s="206" t="s">
        <v>331</v>
      </c>
      <c r="G31" s="193">
        <f>G16+G18+G27</f>
        <v>1768</v>
      </c>
      <c r="H31" s="194">
        <f>H16+H18+H27</f>
        <v>239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218</v>
      </c>
      <c r="H33" s="408">
        <f>IF((D31-H31)&gt;0,D31-H31,0)</f>
        <v>235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1986</v>
      </c>
      <c r="D36" s="416">
        <f>D31-D34+D35</f>
        <v>474</v>
      </c>
      <c r="E36" s="202" t="s">
        <v>346</v>
      </c>
      <c r="F36" s="196" t="s">
        <v>347</v>
      </c>
      <c r="G36" s="207">
        <f>G35-G34+G31</f>
        <v>1768</v>
      </c>
      <c r="H36" s="208">
        <f>H35-H34+H31</f>
        <v>239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218</v>
      </c>
      <c r="H37" s="194">
        <f>IF((D36-H36)&gt;0,D36-H36,0)</f>
        <v>235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218</v>
      </c>
      <c r="H42" s="184">
        <f>IF(H37&gt;0,IF(D38+H37&lt;0,0,D38+H37),IF(D37-D38&lt;0,D38-D37,0))</f>
        <v>235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218</v>
      </c>
      <c r="H44" s="208">
        <f>IF(D42=0,IF(H42-H43&gt;0,H42-H43+D43,0),IF(D42-D43&lt;0,D43-D42+H43,0))</f>
        <v>235</v>
      </c>
    </row>
    <row r="45" spans="1:8" ht="16.5" thickBot="1">
      <c r="A45" s="210" t="s">
        <v>371</v>
      </c>
      <c r="B45" s="211" t="s">
        <v>372</v>
      </c>
      <c r="C45" s="409">
        <f>C36+C38+C42</f>
        <v>1986</v>
      </c>
      <c r="D45" s="410">
        <f>D36+D38+D42</f>
        <v>474</v>
      </c>
      <c r="E45" s="210" t="s">
        <v>373</v>
      </c>
      <c r="F45" s="212" t="s">
        <v>374</v>
      </c>
      <c r="G45" s="409">
        <f>G42+G36</f>
        <v>1986</v>
      </c>
      <c r="H45" s="410">
        <f>H42+H36</f>
        <v>474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42756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Соня Върбанова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692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693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1634</v>
      </c>
      <c r="D11" s="137">
        <v>342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-527</v>
      </c>
      <c r="D12" s="137">
        <v>-124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-240</v>
      </c>
      <c r="D14" s="137">
        <v>-206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-56</v>
      </c>
      <c r="D20" s="137">
        <v>-13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811</v>
      </c>
      <c r="D21" s="438">
        <f>SUM(D11:D20)</f>
        <v>-1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811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823</v>
      </c>
      <c r="D46" s="251">
        <f>D45+D44</f>
        <v>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42756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Соня Върбанова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 customHeight="1">
      <c r="A59" s="474"/>
      <c r="B59" s="479" t="s">
        <v>692</v>
      </c>
      <c r="C59" s="479"/>
      <c r="D59" s="479"/>
      <c r="E59" s="479"/>
      <c r="F59" s="353"/>
      <c r="G59" s="41"/>
      <c r="H59" s="39"/>
    </row>
    <row r="60" spans="1:8" ht="15.75" customHeight="1">
      <c r="A60" s="474"/>
      <c r="B60" s="479" t="s">
        <v>693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2262</v>
      </c>
      <c r="E13" s="363">
        <f>'1-Баланс'!H21</f>
        <v>0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-961</v>
      </c>
      <c r="K13" s="364"/>
      <c r="L13" s="363">
        <f>SUM(C13:K13)</f>
        <v>1364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2262</v>
      </c>
      <c r="E17" s="432">
        <f t="shared" si="2"/>
        <v>0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-961</v>
      </c>
      <c r="K17" s="432">
        <f t="shared" si="2"/>
        <v>0</v>
      </c>
      <c r="L17" s="363">
        <f t="shared" si="1"/>
        <v>1364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-218</v>
      </c>
      <c r="K18" s="364"/>
      <c r="L18" s="363">
        <f t="shared" si="1"/>
        <v>-218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2262</v>
      </c>
      <c r="E31" s="432">
        <f t="shared" si="6"/>
        <v>0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-1179</v>
      </c>
      <c r="K31" s="432">
        <f t="shared" si="6"/>
        <v>0</v>
      </c>
      <c r="L31" s="363">
        <f t="shared" si="1"/>
        <v>1146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2262</v>
      </c>
      <c r="E34" s="366">
        <f t="shared" si="7"/>
        <v>0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-1179</v>
      </c>
      <c r="K34" s="366">
        <f t="shared" si="7"/>
        <v>0</v>
      </c>
      <c r="L34" s="430">
        <f t="shared" si="1"/>
        <v>1146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42756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Соня Върбанова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 customHeight="1">
      <c r="A43" s="474"/>
      <c r="B43" s="479" t="s">
        <v>692</v>
      </c>
      <c r="C43" s="479"/>
      <c r="D43" s="479"/>
      <c r="E43" s="479"/>
      <c r="F43" s="353"/>
      <c r="G43" s="41"/>
      <c r="H43" s="39"/>
      <c r="M43" s="110"/>
    </row>
    <row r="44" spans="1:13" ht="15.75" customHeight="1">
      <c r="A44" s="474"/>
      <c r="B44" s="479" t="s">
        <v>693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42756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Соня Върбанова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 customHeight="1">
      <c r="A156" s="474"/>
      <c r="B156" s="479" t="s">
        <v>692</v>
      </c>
      <c r="C156" s="479"/>
      <c r="D156" s="479"/>
      <c r="E156" s="479"/>
      <c r="F156" s="353"/>
      <c r="G156" s="41"/>
      <c r="H156" s="39"/>
    </row>
    <row r="157" spans="1:8" ht="15.75" customHeight="1">
      <c r="A157" s="474"/>
      <c r="B157" s="479" t="s">
        <v>693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2794</v>
      </c>
      <c r="D6" s="453">
        <f aca="true" t="shared" si="0" ref="D6:D15">C6-E6</f>
        <v>0</v>
      </c>
      <c r="E6" s="452">
        <f>'1-Баланс'!G95</f>
        <v>2794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1146</v>
      </c>
      <c r="D7" s="453">
        <f t="shared" si="0"/>
        <v>1091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-218</v>
      </c>
      <c r="D8" s="453">
        <f t="shared" si="0"/>
        <v>0</v>
      </c>
      <c r="E8" s="452">
        <f>ABS('2-Отчет за доходите'!C44)-ABS('2-Отчет за доходите'!G44)</f>
        <v>-218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12</v>
      </c>
      <c r="D9" s="453">
        <f t="shared" si="0"/>
        <v>0</v>
      </c>
      <c r="E9" s="452">
        <f>'3-Отчет за паричния поток'!C45</f>
        <v>12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823</v>
      </c>
      <c r="D10" s="453">
        <f t="shared" si="0"/>
        <v>0</v>
      </c>
      <c r="E10" s="452">
        <f>'3-Отчет за паричния поток'!C46</f>
        <v>823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1146</v>
      </c>
      <c r="D11" s="453">
        <f t="shared" si="0"/>
        <v>0</v>
      </c>
      <c r="E11" s="452">
        <f>'4-Отчет за собствения капитал'!L34</f>
        <v>1146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-0.12330316742081449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-0.19022687609075042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-0.13228155339805825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-0.07802433786685756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0.8902316213494461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0.6553846153846153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0.5064615384615384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0.5064615384615384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1.0225563909774436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0.6327845382963493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0.019674935842600515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1.4380453752181501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0.5898353614889048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0.03223981900452489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28.912280701754387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979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704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41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1728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1728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23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206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242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823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823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1066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2794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1724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1732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-423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538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-961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-218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-641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1146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23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23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23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1537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1385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123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88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1625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1625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2794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28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1390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57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206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25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258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21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1985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1986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1986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1986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1768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1768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1768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218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1768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218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218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218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1986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1634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-527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-240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-56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811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811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823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2262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2262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2262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2262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-961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-961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-218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-1179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-1179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1364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1364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-218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1146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1146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Zornitsa Pavlova</cp:lastModifiedBy>
  <cp:lastPrinted>2016-09-14T10:20:26Z</cp:lastPrinted>
  <dcterms:created xsi:type="dcterms:W3CDTF">2006-09-16T00:00:00Z</dcterms:created>
  <dcterms:modified xsi:type="dcterms:W3CDTF">2017-01-28T08:33:14Z</dcterms:modified>
  <cp:category/>
  <cp:version/>
  <cp:contentType/>
  <cp:contentStatus/>
</cp:coreProperties>
</file>