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<sst xmlns="http://schemas.openxmlformats.org/spreadsheetml/2006/main" count="1075" uniqueCount="879">
  <si>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</si>
  <si>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</si>
  <si>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</si>
  <si>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</si>
  <si>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</si>
  <si>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</si>
  <si>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</si>
  <si>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</si>
  <si>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</si>
  <si>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</si>
  <si>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</si>
  <si>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</si>
  <si>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</si>
  <si>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</si>
  <si>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</si>
  <si>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</si>
  <si>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</si>
  <si>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</si>
  <si>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</si>
  <si>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</si>
  <si>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</si>
  <si>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</si>
  <si>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</si>
  <si>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</si>
  <si>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</si>
  <si>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</si>
  <si>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</si>
  <si>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</si>
  <si>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</si>
  <si>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</si>
  <si>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</si>
  <si>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</si>
  <si>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</si>
  <si>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</si>
  <si>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</si>
  <si>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</si>
  <si>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</si>
  <si>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</si>
  <si>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</si>
  <si>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</si>
  <si>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</si>
  <si>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</si>
  <si>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</si>
  <si>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</si>
  <si>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</si>
  <si>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</si>
  <si>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</si>
  <si>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</si>
  <si>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</si>
  <si>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</si>
  <si>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</si>
  <si>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</si>
  <si>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</si>
  <si>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</si>
  <si>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</si>
  <si>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</si>
  <si>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</si>
  <si>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</si>
  <si>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</si>
  <si>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</si>
  <si>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</si>
  <si>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</si>
  <si>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</si>
  <si>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</si>
  <si>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</si>
  <si>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</si>
  <si>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</si>
  <si>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</si>
  <si>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</si>
  <si>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</si>
  <si>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</si>
  <si>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</si>
  <si>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</si>
  <si>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</si>
  <si>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</si>
  <si>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</si>
  <si>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</si>
  <si>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</si>
  <si>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</si>
  <si>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</si>
  <si>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</si>
  <si>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</si>
  <si>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</si>
  <si>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</si>
  <si>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</si>
  <si>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</si>
  <si>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</si>
  <si>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</si>
  <si>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</si>
  <si>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</si>
  <si>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</si>
  <si>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</si>
  <si>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</si>
  <si>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</si>
  <si>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</si>
  <si>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</si>
  <si>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</si>
  <si>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</si>
  <si>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</si>
  <si>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</si>
  <si>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</si>
  <si>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</si>
  <si>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</si>
  <si>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</si>
  <si>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</si>
  <si>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</si>
  <si>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</si>
  <si>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</si>
  <si>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</si>
  <si>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</si>
  <si>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</si>
  <si>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</si>
  <si>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</si>
  <si>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</si>
  <si>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</si>
  <si>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</si>
  <si>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</si>
  <si>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</si>
  <si>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</si>
  <si>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</si>
  <si>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</si>
  <si>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</si>
  <si>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</si>
  <si>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</si>
  <si>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</si>
  <si>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</si>
  <si>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</si>
  <si>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</si>
  <si>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</si>
  <si>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</si>
  <si>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</si>
  <si>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</si>
  <si>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</si>
  <si>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</si>
  <si>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</si>
  <si>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</si>
  <si>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</si>
  <si>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</si>
  <si>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</si>
  <si>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</si>
  <si>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</si>
  <si>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</si>
  <si>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</si>
  <si>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</si>
  <si>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</si>
  <si>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</si>
  <si>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</si>
  <si>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</si>
  <si>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</si>
  <si>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</si>
  <si>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</si>
  <si>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</si>
  <si>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</si>
  <si>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</si>
  <si>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</si>
  <si>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</si>
  <si>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</si>
  <si>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</si>
  <si>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</si>
  <si>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</si>
  <si>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</si>
  <si>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</si>
  <si>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</si>
  <si>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</si>
  <si>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</si>
  <si>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</si>
  <si>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</si>
  <si>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</si>
  <si>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</si>
  <si>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</si>
  <si>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</si>
  <si>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</si>
  <si>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</si>
  <si>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</si>
  <si>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</si>
  <si>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</si>
  <si>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</si>
  <si>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</si>
  <si>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</si>
  <si>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</si>
  <si>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</si>
  <si>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</si>
  <si>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</si>
  <si>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</si>
  <si>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</si>
  <si>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</si>
  <si>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</si>
  <si>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</si>
  <si>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</si>
  <si>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</si>
  <si>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</si>
  <si>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</si>
  <si>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</si>
  <si>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</si>
  <si>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</si>
  <si>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</si>
  <si>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</si>
  <si>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</si>
  <si>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</si>
  <si>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</si>
  <si>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</si>
  <si>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</si>
  <si>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</si>
  <si>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</si>
  <si>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</si>
  <si>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</si>
  <si>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</si>
  <si>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</si>
  <si>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</si>
  <si>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</si>
  <si>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</si>
  <si>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</si>
  <si>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</si>
  <si>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</si>
  <si>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</si>
  <si>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</si>
  <si>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</si>
  <si>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</si>
  <si>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</si>
  <si>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</si>
  <si>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</si>
  <si>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</si>
  <si>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</si>
  <si>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</si>
  <si>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</si>
  <si>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</si>
  <si>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</si>
  <si>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</si>
  <si>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</si>
  <si>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</si>
  <si>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</si>
  <si>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</si>
  <si>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</si>
  <si>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</si>
  <si>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</si>
  <si>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</si>
  <si>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</si>
  <si>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</si>
  <si>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</si>
  <si>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</si>
  <si>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</si>
  <si>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</si>
  <si>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</si>
  <si>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</si>
  <si>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</si>
  <si>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</si>
  <si>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</si>
  <si>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</si>
  <si>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</si>
  <si>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</si>
  <si>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</si>
  <si>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</si>
  <si>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</si>
  <si>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</si>
  <si>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</si>
  <si>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</si>
  <si>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</si>
  <si>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</si>
  <si>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</si>
  <si>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</si>
  <si>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</si>
  <si>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</si>
  <si>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</si>
  <si>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</si>
  <si>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</si>
  <si>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</si>
  <si>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</si>
  <si>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</si>
  <si>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</si>
  <si>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</si>
  <si>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</si>
  <si>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</si>
  <si>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</si>
  <si>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</si>
  <si>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</si>
  <si>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</si>
  <si>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</si>
  <si>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</si>
  <si>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</si>
  <si>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</si>
  <si>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</si>
  <si>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</si>
  <si>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</si>
  <si>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</si>
  <si>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</si>
  <si>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</si>
  <si>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</si>
  <si>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</si>
  <si>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</si>
  <si>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</si>
  <si>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</si>
  <si>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</si>
  <si>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</si>
  <si>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</si>
  <si>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</si>
  <si>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</si>
  <si>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</si>
  <si>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</si>
  <si>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</si>
  <si>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</si>
  <si>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</si>
  <si>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</si>
  <si>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</si>
  <si>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</si>
  <si>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</si>
  <si>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</si>
  <si>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</si>
  <si>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</si>
  <si>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</si>
  <si>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</si>
  <si>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</si>
  <si>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</si>
  <si>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</si>
  <si>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</si>
  <si>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</si>
  <si>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</si>
  <si>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</si>
  <si>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</si>
  <si>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</si>
  <si>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</si>
  <si>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</si>
  <si>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</si>
  <si>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</si>
  <si>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</si>
  <si>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</si>
  <si>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</si>
  <si>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</si>
  <si>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</si>
  <si>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</si>
  <si>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</si>
  <si>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</si>
  <si>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</si>
  <si>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</si>
  <si>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</si>
  <si>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</si>
  <si>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</si>
  <si>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</si>
  <si>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</si>
  <si>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</si>
  <si>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</si>
  <si>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</si>
  <si>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</si>
  <si>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</si>
  <si>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</si>
  <si>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</si>
  <si>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</si>
  <si>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</si>
  <si>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</si>
  <si>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</si>
  <si>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</si>
  <si>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</si>
  <si>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</si>
  <si>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</si>
  <si>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</si>
  <si>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</si>
  <si>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</si>
  <si>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</si>
  <si>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</si>
  <si>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</si>
  <si>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</si>
  <si>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</si>
  <si>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</si>
  <si>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</si>
  <si>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</si>
  <si>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</si>
  <si>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</si>
  <si>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</si>
  <si>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</si>
  <si>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</si>
  <si>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</si>
  <si>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</si>
  <si>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</si>
  <si>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</si>
  <si>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</si>
  <si>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</si>
  <si>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</si>
  <si>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</si>
  <si>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</si>
  <si>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</si>
  <si>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</si>
  <si>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</si>
  <si>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</si>
  <si>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</si>
  <si>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</si>
  <si>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</si>
  <si>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</si>
  <si>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</si>
  <si>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</si>
  <si>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</si>
  <si>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</si>
  <si>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</si>
  <si>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</si>
  <si>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</si>
  <si>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</si>
  <si>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</si>
  <si>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</si>
  <si>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</si>
  <si>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</si>
  <si>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</si>
  <si>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</si>
  <si>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</si>
  <si>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</si>
  <si>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</si>
  <si>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</si>
  <si>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</si>
  <si>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</si>
  <si>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</si>
  <si>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</si>
  <si>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</si>
  <si>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</si>
  <si>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</si>
  <si>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</si>
  <si>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</si>
  <si>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</si>
  <si>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</si>
  <si>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</si>
  <si>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</si>
  <si>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</si>
  <si>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</si>
  <si>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</si>
  <si>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</si>
  <si>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</si>
  <si>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</si>
  <si>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</si>
  <si>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</si>
  <si>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</si>
  <si>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</si>
  <si>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</si>
  <si>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</si>
  <si>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</si>
  <si>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</si>
  <si>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</si>
  <si>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</si>
  <si>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</si>
  <si>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</si>
  <si>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</si>
  <si>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</si>
  <si>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</si>
  <si>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</si>
  <si>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</si>
  <si>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</si>
  <si>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</si>
  <si>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</si>
  <si>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</si>
  <si>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</si>
  <si>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</si>
  <si>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</si>
  <si>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</si>
  <si>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</si>
  <si>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</si>
  <si>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</si>
  <si>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</si>
  <si>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</si>
  <si>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</si>
  <si>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</si>
  <si>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</si>
  <si>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</si>
  <si>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</si>
  <si>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</si>
  <si>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</si>
  <si>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</si>
  <si>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</si>
  <si>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</si>
  <si>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</si>
  <si>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</si>
  <si>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</si>
  <si>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</si>
  <si>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</si>
  <si>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</si>
  <si>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</si>
  <si>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</si>
  <si>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</si>
  <si>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</si>
  <si>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</si>
  <si>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</si>
  <si>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</si>
  <si>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</si>
  <si>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</si>
  <si>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</si>
  <si>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</si>
  <si>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</si>
  <si>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</si>
  <si>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</si>
  <si>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</si>
  <si>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</si>
  <si>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</si>
  <si>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</si>
  <si>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</si>
  <si>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</si>
  <si>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</si>
  <si>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</si>
  <si>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</si>
  <si>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</si>
  <si>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</si>
  <si>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</si>
  <si>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</si>
  <si>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</si>
  <si>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</si>
  <si>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</si>
  <si>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</si>
  <si>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</si>
  <si>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</si>
  <si>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</si>
  <si>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</si>
  <si>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</si>
  <si>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</si>
  <si>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</si>
  <si>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</si>
  <si>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</si>
  <si>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</si>
  <si>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</si>
  <si>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</si>
  <si>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</si>
  <si>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</si>
  <si>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</si>
  <si>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</si>
  <si>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</si>
  <si>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</si>
  <si>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</si>
  <si>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</si>
  <si>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</si>
  <si>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</si>
  <si>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</si>
  <si>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</si>
  <si>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</si>
  <si>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</si>
  <si>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</si>
  <si>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</si>
  <si>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</si>
  <si>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</si>
  <si>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</si>
  <si>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</si>
  <si>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</si>
  <si>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</si>
  <si>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</si>
  <si>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</si>
  <si>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</si>
  <si>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</si>
  <si>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</si>
  <si>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</si>
  <si>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</si>
  <si>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</si>
  <si>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</si>
  <si>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</si>
  <si>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</si>
  <si>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</si>
  <si>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</si>
  <si>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</si>
  <si>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</si>
  <si>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</si>
  <si>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</si>
  <si>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</si>
  <si>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</si>
  <si>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</si>
  <si>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</si>
  <si>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</si>
  <si>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</si>
  <si>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</si>
  <si>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</si>
  <si>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</si>
  <si>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</si>
  <si>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</si>
  <si>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</si>
  <si>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</si>
  <si>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</si>
  <si>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</si>
  <si>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</si>
  <si>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</si>
  <si>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</si>
  <si>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</si>
  <si>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</si>
  <si>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</si>
  <si>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</si>
  <si>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</si>
  <si>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</si>
  <si>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</si>
  <si>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</si>
  <si>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</si>
  <si>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</si>
  <si>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</si>
  <si>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</si>
  <si>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</si>
  <si>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</si>
  <si>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</si>
  <si>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</si>
  <si>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</si>
  <si>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</si>
  <si>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</si>
  <si>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</si>
  <si>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</si>
  <si>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</si>
  <si>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</si>
  <si>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</si>
  <si>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</si>
  <si>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</si>
  <si>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</si>
  <si>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</si>
  <si>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</si>
  <si>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</si>
  <si>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</si>
  <si>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</si>
  <si>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</si>
  <si>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</si>
  <si>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</si>
  <si>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</si>
  <si>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</si>
  <si>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</si>
  <si>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</si>
  <si>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</si>
  <si>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</si>
  <si>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</si>
  <si>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</si>
  <si>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</si>
  <si>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</si>
  <si>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</si>
  <si>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</si>
  <si>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</si>
  <si>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</si>
  <si>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</si>
  <si>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</si>
  <si>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</si>
  <si>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</si>
  <si>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</si>
  <si>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</si>
  <si>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</si>
  <si>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</si>
  <si>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</si>
  <si>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</si>
  <si>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</si>
  <si>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</si>
  <si>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</si>
  <si>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</si>
  <si>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</si>
  <si>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</si>
  <si>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</si>
  <si>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</si>
  <si>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</si>
  <si>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</si>
  <si>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</si>
  <si>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</si>
  <si>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</si>
  <si>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</si>
  <si>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</si>
  <si>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</si>
  <si>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</si>
  <si>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</si>
  <si>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</si>
  <si>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</si>
  <si>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</si>
  <si>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</si>
  <si>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</si>
  <si>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</si>
  <si>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</si>
  <si>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</si>
  <si>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</si>
  <si>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</si>
  <si>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</si>
  <si>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</si>
  <si>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</si>
  <si>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</si>
  <si>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</si>
  <si>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</si>
  <si>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</si>
  <si>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</si>
  <si>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</si>
  <si>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</si>
  <si>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</si>
  <si>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</si>
  <si>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</si>
  <si>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</si>
  <si>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</si>
  <si>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</si>
  <si>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</si>
  <si>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</si>
  <si>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</si>
  <si>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</si>
  <si>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</si>
  <si>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</si>
  <si>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</si>
  <si>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</si>
  <si>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</si>
  <si>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</si>
  <si>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</si>
  <si>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</si>
  <si>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</si>
  <si>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</si>
  <si>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</si>
  <si>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</si>
  <si>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</si>
  <si>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</si>
  <si>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</si>
  <si>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</si>
  <si>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</si>
  <si>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</si>
  <si>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</si>
  <si>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</si>
  <si>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</si>
  <si>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</si>
  <si>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</si>
  <si>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</si>
  <si>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</si>
  <si>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</si>
  <si>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</si>
  <si>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</si>
  <si>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</si>
  <si>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</si>
  <si>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</si>
  <si>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</si>
  <si>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</si>
  <si>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</si>
  <si>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</si>
  <si>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</si>
  <si>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</si>
  <si>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</si>
  <si>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</si>
  <si>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</si>
  <si>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</si>
  <si>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</si>
  <si>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</si>
  <si>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</si>
  <si>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</si>
  <si>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</si>
  <si>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</si>
  <si>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</si>
  <si>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</si>
  <si>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</si>
  <si>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</si>
  <si>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</si>
  <si>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</si>
  <si>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</si>
  <si>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</si>
  <si>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</si>
  <si>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</si>
  <si>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</si>
  <si>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</si>
  <si>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</si>
  <si>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</si>
  <si>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</si>
  <si>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</si>
  <si>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</si>
  <si>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</si>
  <si>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</si>
  <si>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</si>
  <si>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</si>
  <si>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</si>
  <si>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</si>
  <si>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</si>
  <si>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</si>
  <si>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</si>
  <si>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</si>
  <si>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</si>
  <si>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</si>
  <si>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</si>
  <si>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</si>
  <si>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</si>
  <si>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</si>
  <si>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</si>
  <si>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</si>
  <si>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</si>
  <si>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</si>
  <si>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</si>
  <si>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</si>
  <si>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</si>
  <si>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</si>
  <si>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</si>
  <si>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</si>
  <si>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</si>
  <si>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</si>
  <si>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</si>
  <si>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</si>
  <si>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</si>
  <si>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</si>
  <si>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</si>
  <si>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</si>
  <si>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</si>
  <si>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</si>
  <si>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</si>
  <si>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</si>
  <si>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</si>
  <si>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</si>
  <si>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</si>
  <si>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</si>
  <si>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</si>
  <si>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</si>
  <si>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</si>
  <si>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</si>
  <si>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</si>
  <si>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</si>
  <si>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</si>
  <si>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</si>
  <si>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</si>
  <si>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</si>
  <si>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</si>
  <si>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</si>
  <si>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</si>
  <si>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</si>
  <si>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</si>
  <si>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</si>
  <si>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</si>
  <si>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</si>
  <si>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</si>
  <si>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</si>
  <si>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</si>
  <si>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</si>
  <si>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</si>
  <si>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</si>
  <si>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</si>
  <si>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</si>
  <si>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</si>
  <si>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</si>
  <si>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</si>
  <si>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</si>
  <si>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</si>
  <si>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</si>
  <si>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</si>
  <si>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</si>
  <si>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</si>
  <si>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</si>
  <si>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</si>
  <si>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</si>
  <si>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</si>
  <si>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</si>
  <si>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</si>
  <si>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</si>
  <si>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</si>
  <si>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</si>
  <si>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</si>
  <si>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</si>
  <si>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</si>
  <si>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</si>
  <si>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</si>
  <si>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</si>
  <si>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</si>
  <si>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</si>
  <si>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</si>
  <si>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</si>
  <si>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</si>
  <si>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</si>
  <si>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</si>
  <si>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</si>
  <si>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</si>
  <si>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</si>
  <si>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</si>
  <si>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</si>
  <si>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</si>
  <si>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</si>
  <si>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</si>
  <si>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</si>
  <si>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</si>
  <si>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</si>
  <si>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</si>
  <si>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</si>
  <si>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</si>
  <si>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</si>
  <si>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</si>
  <si>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</si>
  <si>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</si>
  <si>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</si>
  <si>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</si>
  <si>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</si>
  <si>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</si>
  <si>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</si>
  <si>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</si>
  <si>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</si>
  <si>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</si>
  <si>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</si>
  <si>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</si>
  <si>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</si>
  <si>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</si>
  <si>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</si>
  <si>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(Т. Томов)</t>
  </si>
  <si>
    <t xml:space="preserve">                     (Т. Томов)</t>
  </si>
  <si>
    <t>01.01.2011 - 31.12.2011</t>
  </si>
  <si>
    <t xml:space="preserve">Дата на съставяне:                20.02.2012         </t>
  </si>
  <si>
    <t xml:space="preserve">Дата  на съставяне: 20.02.2012                                                                                                             </t>
  </si>
  <si>
    <t xml:space="preserve">Дата на съставяне: 20.02.2012       </t>
  </si>
  <si>
    <t>Дата на съставяне: 20.02.2012</t>
  </si>
  <si>
    <t>Дата на съставяне 20.02.2012</t>
  </si>
  <si>
    <t>Дата на съставяне: 20.02.2012  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</si>
</sst>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79">
      <selection activeCell="C94" sqref="C94:D94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866</v>
      </c>
      <c r="F3" s="217" t="s">
        <v>2</v>
      </c>
      <c r="G3" s="172"/>
      <c r="H3" s="461">
        <v>130542972</v>
      </c>
    </row>
    <row r="4" spans="1:8" ht="15">
      <c r="A4" s="582" t="s">
        <v>867</v>
      </c>
      <c r="B4" s="588"/>
      <c r="C4" s="588"/>
      <c r="D4" s="588"/>
      <c r="E4" s="504" t="s">
        <v>869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872</v>
      </c>
      <c r="F5" s="170"/>
      <c r="G5" s="171"/>
      <c r="H5" s="219" t="s">
        <v>5</v>
      </c>
    </row>
    <row r="6" spans="2:8" ht="15.75" thickBot="1"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>
        <v>536</v>
      </c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>
        <v>5966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>
        <v>134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>
        <v>651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>
        <v>147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10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7444</v>
      </c>
      <c r="E19" s="237" t="s">
        <v>52</v>
      </c>
      <c r="F19" s="242" t="s">
        <v>53</v>
      </c>
      <c r="G19" s="152"/>
      <c r="H19" s="152">
        <v>1433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1199</v>
      </c>
      <c r="H21" s="156">
        <f>SUM(H22:H24)</f>
        <v>3995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1195</v>
      </c>
      <c r="H22" s="152">
        <v>3922</v>
      </c>
    </row>
    <row r="23" spans="1:13" ht="15">
      <c r="A23" s="235" t="s">
        <v>65</v>
      </c>
      <c r="B23" s="241" t="s">
        <v>66</v>
      </c>
      <c r="C23" s="151"/>
      <c r="D23" s="151">
        <v>8</v>
      </c>
      <c r="E23" s="253" t="s">
        <v>67</v>
      </c>
      <c r="F23" s="242" t="s">
        <v>68</v>
      </c>
      <c r="G23" s="152">
        <v>0</v>
      </c>
      <c r="H23" s="152"/>
      <c r="M23" s="157"/>
    </row>
    <row r="24" spans="1:8" ht="15">
      <c r="A24" s="235" t="s">
        <v>69</v>
      </c>
      <c r="B24" s="241" t="s">
        <v>70</v>
      </c>
      <c r="C24" s="151"/>
      <c r="D24" s="151">
        <v>45</v>
      </c>
      <c r="E24" s="237" t="s">
        <v>71</v>
      </c>
      <c r="F24" s="242" t="s">
        <v>72</v>
      </c>
      <c r="G24" s="152">
        <v>4</v>
      </c>
      <c r="H24" s="152">
        <v>73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1199</v>
      </c>
      <c r="H25" s="154">
        <f>H19+H20+H21</f>
        <v>5428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53</v>
      </c>
      <c r="E27" s="253" t="s">
        <v>82</v>
      </c>
      <c r="F27" s="242" t="s">
        <v>83</v>
      </c>
      <c r="G27" s="154">
        <f>SUM(G28:G30)</f>
        <v>1567</v>
      </c>
      <c r="H27" s="154">
        <f>SUM(H28:H30)</f>
        <v>3260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1580</v>
      </c>
      <c r="H28" s="152">
        <v>3299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-13</v>
      </c>
      <c r="H29" s="316">
        <v>-39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-3661</v>
      </c>
      <c r="H32" s="316">
        <v>-5922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-2094</v>
      </c>
      <c r="H33" s="154">
        <f>H27+H31+H32</f>
        <v>-2662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821</v>
      </c>
      <c r="H36" s="154">
        <f>H25+H17+H33</f>
        <v>4482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44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>
        <v>3179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300</v>
      </c>
      <c r="D47" s="151">
        <v>306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>
        <v>0</v>
      </c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3223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100</v>
      </c>
      <c r="D50" s="151">
        <v>100</v>
      </c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400</v>
      </c>
      <c r="D51" s="155">
        <f>SUM(D47:D50)</f>
        <v>406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>
        <v>1000</v>
      </c>
      <c r="D54" s="151">
        <v>578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1400</v>
      </c>
      <c r="D55" s="155">
        <f>D19+D20+D21+D27+D32+D45+D51+D53+D54</f>
        <v>8481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3223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18</v>
      </c>
      <c r="D58" s="151">
        <v>84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>
        <v>0</v>
      </c>
      <c r="D59" s="151"/>
      <c r="E59" s="251" t="s">
        <v>180</v>
      </c>
      <c r="F59" s="242" t="s">
        <v>181</v>
      </c>
      <c r="G59" s="152">
        <v>9070</v>
      </c>
      <c r="H59" s="152">
        <v>7489</v>
      </c>
      <c r="M59" s="157"/>
    </row>
    <row r="60" spans="1:8" ht="15">
      <c r="A60" s="235" t="s">
        <v>182</v>
      </c>
      <c r="B60" s="241" t="s">
        <v>183</v>
      </c>
      <c r="C60" s="151"/>
      <c r="D60" s="151">
        <v>4993</v>
      </c>
      <c r="E60" s="237" t="s">
        <v>184</v>
      </c>
      <c r="F60" s="242" t="s">
        <v>185</v>
      </c>
      <c r="G60" s="152"/>
      <c r="H60" s="152">
        <v>760</v>
      </c>
    </row>
    <row r="61" spans="1:18" ht="15">
      <c r="A61" s="235" t="s">
        <v>186</v>
      </c>
      <c r="B61" s="244" t="s">
        <v>187</v>
      </c>
      <c r="C61" s="151">
        <v>0</v>
      </c>
      <c r="D61" s="151"/>
      <c r="E61" s="243" t="s">
        <v>188</v>
      </c>
      <c r="F61" s="272" t="s">
        <v>189</v>
      </c>
      <c r="G61" s="154">
        <f>SUM(G62:G68)</f>
        <v>3133</v>
      </c>
      <c r="H61" s="154">
        <f>SUM(H62:H68)</f>
        <v>4691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/>
      <c r="E62" s="243" t="s">
        <v>192</v>
      </c>
      <c r="F62" s="242" t="s">
        <v>193</v>
      </c>
      <c r="G62" s="152"/>
      <c r="H62" s="152">
        <v>6</v>
      </c>
    </row>
    <row r="63" spans="1:13" ht="15">
      <c r="A63" s="235" t="s">
        <v>194</v>
      </c>
      <c r="B63" s="241" t="s">
        <v>195</v>
      </c>
      <c r="C63" s="151">
        <v>0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18</v>
      </c>
      <c r="D64" s="155">
        <f>SUM(D58:D63)</f>
        <v>5077</v>
      </c>
      <c r="E64" s="237" t="s">
        <v>199</v>
      </c>
      <c r="F64" s="242" t="s">
        <v>200</v>
      </c>
      <c r="G64" s="152">
        <v>939</v>
      </c>
      <c r="H64" s="152">
        <v>4389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>
        <v>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2</v>
      </c>
    </row>
    <row r="67" spans="1:8" ht="15">
      <c r="A67" s="235" t="s">
        <v>206</v>
      </c>
      <c r="B67" s="241" t="s">
        <v>207</v>
      </c>
      <c r="C67" s="151">
        <v>975</v>
      </c>
      <c r="D67" s="151">
        <v>4163</v>
      </c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>
        <v>762</v>
      </c>
      <c r="D68" s="151">
        <v>1340</v>
      </c>
      <c r="E68" s="237" t="s">
        <v>212</v>
      </c>
      <c r="F68" s="242" t="s">
        <v>213</v>
      </c>
      <c r="G68" s="152">
        <v>2191</v>
      </c>
      <c r="H68" s="152">
        <v>287</v>
      </c>
    </row>
    <row r="69" spans="1:8" ht="15">
      <c r="A69" s="235" t="s">
        <v>214</v>
      </c>
      <c r="B69" s="241" t="s">
        <v>215</v>
      </c>
      <c r="C69" s="151">
        <v>213</v>
      </c>
      <c r="D69" s="151">
        <v>399</v>
      </c>
      <c r="E69" s="251" t="s">
        <v>77</v>
      </c>
      <c r="F69" s="242" t="s">
        <v>216</v>
      </c>
      <c r="G69" s="152">
        <v>9</v>
      </c>
      <c r="H69" s="152">
        <v>216</v>
      </c>
    </row>
    <row r="70" spans="1:8" ht="25.5">
      <c r="A70" s="235" t="s">
        <v>217</v>
      </c>
      <c r="B70" s="241" t="s">
        <v>218</v>
      </c>
      <c r="C70" s="151">
        <v>0</v>
      </c>
      <c r="D70" s="151"/>
      <c r="E70" s="237" t="s">
        <v>219</v>
      </c>
      <c r="F70" s="242" t="s">
        <v>220</v>
      </c>
      <c r="G70" s="152">
        <v>2</v>
      </c>
      <c r="H70" s="152">
        <v>36</v>
      </c>
    </row>
    <row r="71" spans="1:18" ht="15">
      <c r="A71" s="235" t="s">
        <v>221</v>
      </c>
      <c r="B71" s="241" t="s">
        <v>222</v>
      </c>
      <c r="C71" s="151">
        <v>40</v>
      </c>
      <c r="D71" s="151">
        <v>59</v>
      </c>
      <c r="E71" s="253" t="s">
        <v>45</v>
      </c>
      <c r="F71" s="273" t="s">
        <v>223</v>
      </c>
      <c r="G71" s="161">
        <f>G59+G60+G61+G69+G70</f>
        <v>12214</v>
      </c>
      <c r="H71" s="161">
        <f>H59+H60+H61+H69+H70</f>
        <v>13192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77</v>
      </c>
      <c r="D72" s="151">
        <v>78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116</v>
      </c>
      <c r="D74" s="151">
        <v>716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2183</v>
      </c>
      <c r="D75" s="155">
        <f>SUM(D67:D74)</f>
        <v>6755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9247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12214</v>
      </c>
      <c r="H79" s="162">
        <f>H71+H74+H75+H76</f>
        <v>13192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9247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9247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132</v>
      </c>
      <c r="D87" s="151">
        <v>449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23</v>
      </c>
      <c r="D88" s="151">
        <v>62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75</v>
      </c>
      <c r="D90" s="151">
        <v>73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230</v>
      </c>
      <c r="D91" s="155">
        <f>SUM(D87:D90)</f>
        <v>584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11678</v>
      </c>
      <c r="D93" s="155">
        <f>D64+D75+D84+D91+D92</f>
        <v>12416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13078</v>
      </c>
      <c r="D94" s="164">
        <f>D93+D55</f>
        <v>20897</v>
      </c>
      <c r="E94" s="449" t="s">
        <v>269</v>
      </c>
      <c r="F94" s="289" t="s">
        <v>270</v>
      </c>
      <c r="G94" s="165">
        <f>G36+G39+G55+G79</f>
        <v>13078</v>
      </c>
      <c r="H94" s="165">
        <f>H36+H39+H55+H79</f>
        <v>20897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6">
        <v>40959</v>
      </c>
      <c r="B98" s="432"/>
      <c r="C98" s="586" t="s">
        <v>272</v>
      </c>
      <c r="D98" s="586"/>
      <c r="E98" s="586"/>
      <c r="F98" s="170"/>
      <c r="G98" s="171"/>
      <c r="H98" s="172"/>
      <c r="M98" s="157"/>
    </row>
    <row r="99" spans="3:8" ht="15">
      <c r="C99" s="45"/>
      <c r="E99" s="1" t="s">
        <v>863</v>
      </c>
      <c r="F99" s="170"/>
      <c r="G99" s="171"/>
      <c r="H99" s="172"/>
    </row>
    <row r="100" spans="1:5" ht="15">
      <c r="A100" s="173"/>
      <c r="B100" s="173"/>
      <c r="C100" s="586" t="s">
        <v>855</v>
      </c>
      <c r="D100" s="587"/>
      <c r="E100" s="587"/>
    </row>
    <row r="101" ht="12.75">
      <c r="E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G39" sqref="G39:H39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01.01.2011 - 31.12.2011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535</v>
      </c>
      <c r="D9" s="46">
        <v>1138</v>
      </c>
      <c r="E9" s="298" t="s">
        <v>284</v>
      </c>
      <c r="F9" s="549" t="s">
        <v>285</v>
      </c>
      <c r="G9" s="550">
        <v>6</v>
      </c>
      <c r="H9" s="550">
        <v>24</v>
      </c>
    </row>
    <row r="10" spans="1:8" ht="12">
      <c r="A10" s="298" t="s">
        <v>286</v>
      </c>
      <c r="B10" s="299" t="s">
        <v>287</v>
      </c>
      <c r="C10" s="46">
        <v>361</v>
      </c>
      <c r="D10" s="46">
        <v>3306</v>
      </c>
      <c r="E10" s="298" t="s">
        <v>288</v>
      </c>
      <c r="F10" s="549" t="s">
        <v>289</v>
      </c>
      <c r="G10" s="550">
        <v>6140</v>
      </c>
      <c r="H10" s="550">
        <v>46540</v>
      </c>
    </row>
    <row r="11" spans="1:8" ht="12">
      <c r="A11" s="298" t="s">
        <v>290</v>
      </c>
      <c r="B11" s="299" t="s">
        <v>291</v>
      </c>
      <c r="C11" s="46">
        <v>312</v>
      </c>
      <c r="D11" s="46">
        <v>1189</v>
      </c>
      <c r="E11" s="300" t="s">
        <v>292</v>
      </c>
      <c r="F11" s="549" t="s">
        <v>293</v>
      </c>
      <c r="G11" s="550">
        <v>1505</v>
      </c>
      <c r="H11" s="550">
        <v>231</v>
      </c>
    </row>
    <row r="12" spans="1:8" ht="12">
      <c r="A12" s="298" t="s">
        <v>294</v>
      </c>
      <c r="B12" s="299" t="s">
        <v>295</v>
      </c>
      <c r="C12" s="46">
        <v>409</v>
      </c>
      <c r="D12" s="46">
        <v>1042</v>
      </c>
      <c r="E12" s="300" t="s">
        <v>77</v>
      </c>
      <c r="F12" s="549" t="s">
        <v>296</v>
      </c>
      <c r="G12" s="550">
        <v>2168</v>
      </c>
      <c r="H12" s="550">
        <v>968</v>
      </c>
    </row>
    <row r="13" spans="1:18" ht="12">
      <c r="A13" s="298" t="s">
        <v>297</v>
      </c>
      <c r="B13" s="299" t="s">
        <v>298</v>
      </c>
      <c r="C13" s="46">
        <v>66</v>
      </c>
      <c r="D13" s="46">
        <v>176</v>
      </c>
      <c r="E13" s="301" t="s">
        <v>50</v>
      </c>
      <c r="F13" s="551" t="s">
        <v>299</v>
      </c>
      <c r="G13" s="548">
        <f>SUM(G9:G12)</f>
        <v>9819</v>
      </c>
      <c r="H13" s="548">
        <f>SUM(H9:H12)</f>
        <v>47763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7960</v>
      </c>
      <c r="D14" s="46">
        <v>39784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-7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3419</v>
      </c>
      <c r="D16" s="47">
        <v>6810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>
        <v>4691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2</v>
      </c>
      <c r="D18" s="48">
        <v>36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13055</v>
      </c>
      <c r="D19" s="49">
        <f>SUM(D9:D15)+D16</f>
        <v>53445</v>
      </c>
      <c r="E19" s="304" t="s">
        <v>316</v>
      </c>
      <c r="F19" s="552" t="s">
        <v>317</v>
      </c>
      <c r="G19" s="550">
        <v>36</v>
      </c>
      <c r="H19" s="550">
        <v>78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29</v>
      </c>
    </row>
    <row r="22" spans="1:8" ht="24">
      <c r="A22" s="304" t="s">
        <v>323</v>
      </c>
      <c r="B22" s="305" t="s">
        <v>324</v>
      </c>
      <c r="C22" s="46">
        <v>885</v>
      </c>
      <c r="D22" s="46">
        <v>800</v>
      </c>
      <c r="E22" s="304" t="s">
        <v>325</v>
      </c>
      <c r="F22" s="552" t="s">
        <v>326</v>
      </c>
      <c r="G22" s="550">
        <v>41</v>
      </c>
      <c r="H22" s="550">
        <v>166</v>
      </c>
    </row>
    <row r="23" spans="1:8" ht="24">
      <c r="A23" s="298" t="s">
        <v>327</v>
      </c>
      <c r="B23" s="305" t="s">
        <v>328</v>
      </c>
      <c r="C23" s="46">
        <v>0</v>
      </c>
      <c r="D23" s="46"/>
      <c r="E23" s="298" t="s">
        <v>329</v>
      </c>
      <c r="F23" s="552" t="s">
        <v>330</v>
      </c>
      <c r="G23" s="550"/>
      <c r="H23" s="550">
        <v>18</v>
      </c>
    </row>
    <row r="24" spans="1:18" ht="24">
      <c r="A24" s="298" t="s">
        <v>331</v>
      </c>
      <c r="B24" s="305" t="s">
        <v>332</v>
      </c>
      <c r="C24" s="46">
        <v>32</v>
      </c>
      <c r="D24" s="46">
        <v>159</v>
      </c>
      <c r="E24" s="301" t="s">
        <v>102</v>
      </c>
      <c r="F24" s="554" t="s">
        <v>333</v>
      </c>
      <c r="G24" s="548">
        <f>SUM(G19:G23)</f>
        <v>77</v>
      </c>
      <c r="H24" s="548">
        <f>SUM(H19:H23)</f>
        <v>291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7</v>
      </c>
      <c r="D25" s="46">
        <v>97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924</v>
      </c>
      <c r="D26" s="49">
        <f>SUM(D22:D25)</f>
        <v>1056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13979</v>
      </c>
      <c r="D28" s="50">
        <f>D26+D19</f>
        <v>54501</v>
      </c>
      <c r="E28" s="127" t="s">
        <v>338</v>
      </c>
      <c r="F28" s="554" t="s">
        <v>339</v>
      </c>
      <c r="G28" s="548">
        <f>G13+G15+G24</f>
        <v>9896</v>
      </c>
      <c r="H28" s="548">
        <f>H13+H15+H24</f>
        <v>48054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4083</v>
      </c>
      <c r="H30" s="53">
        <f>IF((D28-H28)&gt;0,D28-H28,0)</f>
        <v>6447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13979</v>
      </c>
      <c r="D33" s="49">
        <f>D28-D31+D32</f>
        <v>54501</v>
      </c>
      <c r="E33" s="127" t="s">
        <v>352</v>
      </c>
      <c r="F33" s="554" t="s">
        <v>353</v>
      </c>
      <c r="G33" s="53">
        <f>G32-G31+G28</f>
        <v>9896</v>
      </c>
      <c r="H33" s="53">
        <f>H32-H31+H28</f>
        <v>48054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4083</v>
      </c>
      <c r="H34" s="548">
        <f>IF((D33-H33)&gt;0,D33-H33,0)</f>
        <v>6447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-422</v>
      </c>
      <c r="D35" s="49">
        <f>D36+D37+D38</f>
        <v>-525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>
        <v>85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-422</v>
      </c>
      <c r="D37" s="430">
        <v>-610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3661</v>
      </c>
      <c r="H39" s="559">
        <f>IF(H34&gt;0,IF(D35+H34&lt;0,0,D35+H34),IF(D34-D35&lt;0,D35-D34,0))</f>
        <v>5922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3661</v>
      </c>
      <c r="H41" s="52">
        <f>IF(D39=0,IF(H39-H40&gt;0,H39-H40+D40,0),IF(D39-D40&lt;0,D40-D39+H40,0))</f>
        <v>5922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13557</v>
      </c>
      <c r="D42" s="53">
        <f>D33+D35+D39</f>
        <v>53976</v>
      </c>
      <c r="E42" s="128" t="s">
        <v>379</v>
      </c>
      <c r="F42" s="129" t="s">
        <v>380</v>
      </c>
      <c r="G42" s="53">
        <f>G39+G33</f>
        <v>13557</v>
      </c>
      <c r="H42" s="53">
        <f>H39+H33</f>
        <v>53976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40959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4">
      <selection activeCell="C43" sqref="C43:D43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01.01.2011 - 31.12.2011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2611</v>
      </c>
      <c r="D10" s="54">
        <v>57110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-2979</v>
      </c>
      <c r="D11" s="54">
        <v>-50549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>
        <v>0</v>
      </c>
      <c r="D12" s="54">
        <v>27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-424</v>
      </c>
      <c r="D13" s="54">
        <v>-1282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-48</v>
      </c>
      <c r="D14" s="54">
        <v>-71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>
        <v>-49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92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>
        <v>-723</v>
      </c>
      <c r="D17" s="54">
        <v>-873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1</v>
      </c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-1470</v>
      </c>
      <c r="D20" s="55">
        <f>SUM(D10:D19)</f>
        <v>4302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>
        <v>-1229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579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579</v>
      </c>
      <c r="D32" s="55">
        <f>SUM(D22:D31)</f>
        <v>-1229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2281</v>
      </c>
      <c r="D36" s="54">
        <v>17748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-1050</v>
      </c>
      <c r="D37" s="54">
        <v>-21895</v>
      </c>
      <c r="E37" s="130"/>
      <c r="F37" s="130"/>
    </row>
    <row r="38" spans="1:6" ht="12">
      <c r="A38" s="332" t="s">
        <v>439</v>
      </c>
      <c r="B38" s="333" t="s">
        <v>440</v>
      </c>
      <c r="C38" s="54">
        <v>-693</v>
      </c>
      <c r="D38" s="54">
        <v>-1011</v>
      </c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0</v>
      </c>
      <c r="D41" s="54">
        <v>-3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537</v>
      </c>
      <c r="D42" s="55">
        <f>SUM(D34:D41)</f>
        <v>-5161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-354</v>
      </c>
      <c r="D43" s="55">
        <f>D42+D32+D20</f>
        <v>-2088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584</v>
      </c>
      <c r="D44" s="132">
        <v>2672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230</v>
      </c>
      <c r="D45" s="55">
        <f>D44+D43</f>
        <v>584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230</v>
      </c>
      <c r="D46" s="56">
        <v>584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A8">
      <selection activeCell="H22" sqref="H22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САФ МАГЕЛАН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 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3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2" t="str">
        <f>'справка №1-БАЛАНС'!E5</f>
        <v>01.01.2011 - 31.12.2011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1433</v>
      </c>
      <c r="E11" s="58">
        <f>'справка №1-БАЛАНС'!H20</f>
        <v>0</v>
      </c>
      <c r="F11" s="58">
        <f>'справка №1-БАЛАНС'!H22</f>
        <v>3922</v>
      </c>
      <c r="G11" s="58">
        <f>'справка №1-БАЛАНС'!H23</f>
        <v>0</v>
      </c>
      <c r="H11" s="60">
        <v>73</v>
      </c>
      <c r="I11" s="58">
        <f>'справка №1-БАЛАНС'!H28+'справка №1-БАЛАНС'!H31</f>
        <v>3299</v>
      </c>
      <c r="J11" s="58">
        <f>'справка №1-БАЛАНС'!H29+'справка №1-БАЛАНС'!H32</f>
        <v>-5961</v>
      </c>
      <c r="K11" s="60"/>
      <c r="L11" s="344">
        <f>SUM(C11:K11)</f>
        <v>4482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1433</v>
      </c>
      <c r="E15" s="61">
        <f t="shared" si="2"/>
        <v>0</v>
      </c>
      <c r="F15" s="61">
        <f t="shared" si="2"/>
        <v>3922</v>
      </c>
      <c r="G15" s="61">
        <f t="shared" si="2"/>
        <v>0</v>
      </c>
      <c r="H15" s="61">
        <f t="shared" si="2"/>
        <v>73</v>
      </c>
      <c r="I15" s="61">
        <f t="shared" si="2"/>
        <v>3299</v>
      </c>
      <c r="J15" s="61">
        <f t="shared" si="2"/>
        <v>-5961</v>
      </c>
      <c r="K15" s="61">
        <f t="shared" si="2"/>
        <v>0</v>
      </c>
      <c r="L15" s="344">
        <f t="shared" si="1"/>
        <v>4482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-3661</v>
      </c>
      <c r="K16" s="60"/>
      <c r="L16" s="344">
        <f t="shared" si="1"/>
        <v>-3661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>
        <v>-1433</v>
      </c>
      <c r="E20" s="60"/>
      <c r="F20" s="60">
        <v>-2727</v>
      </c>
      <c r="G20" s="60"/>
      <c r="H20" s="60">
        <v>-69</v>
      </c>
      <c r="I20" s="60">
        <v>-1719</v>
      </c>
      <c r="J20" s="60">
        <v>5948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1195</v>
      </c>
      <c r="G29" s="59">
        <f t="shared" si="6"/>
        <v>0</v>
      </c>
      <c r="H29" s="59">
        <f t="shared" si="6"/>
        <v>4</v>
      </c>
      <c r="I29" s="59">
        <f t="shared" si="6"/>
        <v>1580</v>
      </c>
      <c r="J29" s="59">
        <f t="shared" si="6"/>
        <v>-3674</v>
      </c>
      <c r="K29" s="59">
        <f t="shared" si="6"/>
        <v>0</v>
      </c>
      <c r="L29" s="344">
        <f t="shared" si="1"/>
        <v>821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1195</v>
      </c>
      <c r="G32" s="59">
        <f t="shared" si="7"/>
        <v>0</v>
      </c>
      <c r="H32" s="59">
        <f t="shared" si="7"/>
        <v>4</v>
      </c>
      <c r="I32" s="59">
        <f t="shared" si="7"/>
        <v>1580</v>
      </c>
      <c r="J32" s="59">
        <f t="shared" si="7"/>
        <v>-3674</v>
      </c>
      <c r="K32" s="59">
        <f t="shared" si="7"/>
        <v>0</v>
      </c>
      <c r="L32" s="344">
        <f t="shared" si="1"/>
        <v>821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7" t="s">
        <v>521</v>
      </c>
      <c r="E38" s="597"/>
      <c r="F38" s="538" t="s">
        <v>863</v>
      </c>
      <c r="G38" s="538"/>
      <c r="H38" s="538"/>
      <c r="I38" s="538"/>
      <c r="J38" s="15" t="s">
        <v>857</v>
      </c>
      <c r="K38" s="15"/>
      <c r="L38" s="597" t="s">
        <v>870</v>
      </c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4">
      <selection activeCell="M15" sqref="M1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САФ МАГЕЛАН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3" t="s">
        <v>4</v>
      </c>
      <c r="B3" s="604"/>
      <c r="C3" s="606" t="str">
        <f>'справка №1-БАЛАНС'!E5</f>
        <v>01.01.2011 - 31.12.2011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8" t="s">
        <v>463</v>
      </c>
      <c r="B5" s="609"/>
      <c r="C5" s="61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7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79" t="s">
        <v>529</v>
      </c>
      <c r="R5" s="579" t="s">
        <v>530</v>
      </c>
    </row>
    <row r="6" spans="1:18" s="100" customFormat="1" ht="60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8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80"/>
      <c r="R6" s="58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f>529+7</f>
        <v>536</v>
      </c>
      <c r="E9" s="189"/>
      <c r="F9" s="189">
        <v>536</v>
      </c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f>5522+895</f>
        <v>6417</v>
      </c>
      <c r="E10" s="189"/>
      <c r="F10" s="189">
        <v>6417</v>
      </c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>
        <f>354+97</f>
        <v>451</v>
      </c>
      <c r="L10" s="65">
        <v>89</v>
      </c>
      <c r="M10" s="65">
        <v>540</v>
      </c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833+205</f>
        <v>1038</v>
      </c>
      <c r="E11" s="189"/>
      <c r="F11" s="189">
        <v>1038</v>
      </c>
      <c r="G11" s="74">
        <f t="shared" si="2"/>
        <v>0</v>
      </c>
      <c r="H11" s="65"/>
      <c r="I11" s="65"/>
      <c r="J11" s="74">
        <f t="shared" si="3"/>
        <v>0</v>
      </c>
      <c r="K11" s="65">
        <f>700+205</f>
        <v>905</v>
      </c>
      <c r="L11" s="65">
        <v>1</v>
      </c>
      <c r="M11" s="65">
        <v>906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f>2652+249</f>
        <v>2901</v>
      </c>
      <c r="E13" s="189"/>
      <c r="F13" s="189">
        <v>2901</v>
      </c>
      <c r="G13" s="74">
        <f t="shared" si="2"/>
        <v>0</v>
      </c>
      <c r="H13" s="65"/>
      <c r="I13" s="65"/>
      <c r="J13" s="74">
        <f t="shared" si="3"/>
        <v>0</v>
      </c>
      <c r="K13" s="65">
        <f>2017+233</f>
        <v>2250</v>
      </c>
      <c r="L13" s="65">
        <v>215</v>
      </c>
      <c r="M13" s="65">
        <v>2465</v>
      </c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469</f>
        <v>469</v>
      </c>
      <c r="E14" s="189"/>
      <c r="F14" s="189">
        <v>469</v>
      </c>
      <c r="G14" s="74">
        <f t="shared" si="2"/>
        <v>0</v>
      </c>
      <c r="H14" s="65"/>
      <c r="I14" s="65"/>
      <c r="J14" s="74">
        <f t="shared" si="3"/>
        <v>0</v>
      </c>
      <c r="K14" s="65">
        <f>321</f>
        <v>321</v>
      </c>
      <c r="L14" s="65">
        <v>7</v>
      </c>
      <c r="M14" s="65">
        <v>328</v>
      </c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69</v>
      </c>
      <c r="E16" s="189"/>
      <c r="F16" s="189">
        <v>69</v>
      </c>
      <c r="G16" s="74">
        <f t="shared" si="2"/>
        <v>0</v>
      </c>
      <c r="H16" s="65"/>
      <c r="I16" s="65"/>
      <c r="J16" s="74">
        <f t="shared" si="3"/>
        <v>0</v>
      </c>
      <c r="K16" s="65">
        <v>59</v>
      </c>
      <c r="L16" s="65"/>
      <c r="M16" s="65">
        <v>59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11430</v>
      </c>
      <c r="E17" s="194">
        <f>SUM(E9:E16)</f>
        <v>0</v>
      </c>
      <c r="F17" s="194">
        <f>SUM(F9:F16)</f>
        <v>11430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3986</v>
      </c>
      <c r="L17" s="75">
        <f>SUM(L9:L16)</f>
        <v>312</v>
      </c>
      <c r="M17" s="75">
        <f>SUM(M9:M16)</f>
        <v>4298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85</v>
      </c>
      <c r="E21" s="189"/>
      <c r="F21" s="189">
        <v>85</v>
      </c>
      <c r="G21" s="74">
        <f t="shared" si="2"/>
        <v>0</v>
      </c>
      <c r="H21" s="65"/>
      <c r="I21" s="65"/>
      <c r="J21" s="74">
        <f t="shared" si="3"/>
        <v>0</v>
      </c>
      <c r="K21" s="65">
        <v>77</v>
      </c>
      <c r="L21" s="65"/>
      <c r="M21" s="65">
        <v>77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90</v>
      </c>
      <c r="E22" s="189"/>
      <c r="F22" s="189">
        <v>90</v>
      </c>
      <c r="G22" s="74">
        <f t="shared" si="2"/>
        <v>0</v>
      </c>
      <c r="H22" s="65"/>
      <c r="I22" s="65"/>
      <c r="J22" s="74">
        <f t="shared" si="3"/>
        <v>0</v>
      </c>
      <c r="K22" s="65">
        <v>45</v>
      </c>
      <c r="L22" s="65"/>
      <c r="M22" s="65">
        <v>45</v>
      </c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175</v>
      </c>
      <c r="E25" s="190">
        <f aca="true" t="shared" si="7" ref="E25:P25">SUM(E21:E24)</f>
        <v>0</v>
      </c>
      <c r="F25" s="190">
        <f t="shared" si="7"/>
        <v>175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122</v>
      </c>
      <c r="L25" s="66">
        <f t="shared" si="7"/>
        <v>0</v>
      </c>
      <c r="M25" s="66">
        <f t="shared" si="7"/>
        <v>122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11605</v>
      </c>
      <c r="E40" s="438">
        <f>E17+E18+E19+E25+E38+E39</f>
        <v>0</v>
      </c>
      <c r="F40" s="438">
        <f aca="true" t="shared" si="13" ref="F40:R40">F17+F18+F19+F25+F38+F39</f>
        <v>11605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4108</v>
      </c>
      <c r="L40" s="438">
        <f t="shared" si="13"/>
        <v>312</v>
      </c>
      <c r="M40" s="438">
        <f t="shared" si="13"/>
        <v>4420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81"/>
      <c r="L44" s="581"/>
      <c r="M44" s="581"/>
      <c r="N44" s="581"/>
      <c r="O44" s="577" t="s">
        <v>865</v>
      </c>
      <c r="P44" s="578"/>
      <c r="Q44" s="578"/>
      <c r="R44" s="57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82">
      <selection activeCell="D72" sqref="D72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01.01.2011 - 31.12.2011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400</v>
      </c>
      <c r="D11" s="119">
        <f>SUM(D12:D14)</f>
        <v>0</v>
      </c>
      <c r="E11" s="120">
        <f>SUM(E12:E14)</f>
        <v>400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300</v>
      </c>
      <c r="D12" s="108"/>
      <c r="E12" s="120">
        <f aca="true" t="shared" si="0" ref="E12:E42">C12-D12</f>
        <v>300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100</v>
      </c>
      <c r="D14" s="108"/>
      <c r="E14" s="120">
        <f t="shared" si="0"/>
        <v>100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400</v>
      </c>
      <c r="D19" s="104">
        <f>D11+D15+D16</f>
        <v>0</v>
      </c>
      <c r="E19" s="118">
        <f>E11+E15+E16</f>
        <v>400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1000</v>
      </c>
      <c r="D21" s="108">
        <v>895</v>
      </c>
      <c r="E21" s="120">
        <f t="shared" si="0"/>
        <v>105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975</v>
      </c>
      <c r="D24" s="119">
        <f>SUM(D25:D27)</f>
        <v>918</v>
      </c>
      <c r="E24" s="120">
        <f>SUM(E25:E27)</f>
        <v>57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4</v>
      </c>
      <c r="D25" s="108"/>
      <c r="E25" s="120">
        <f t="shared" si="0"/>
        <v>4</v>
      </c>
      <c r="F25" s="106"/>
    </row>
    <row r="26" spans="1:6" ht="12">
      <c r="A26" s="396" t="s">
        <v>644</v>
      </c>
      <c r="B26" s="397" t="s">
        <v>645</v>
      </c>
      <c r="C26" s="108">
        <v>918</v>
      </c>
      <c r="D26" s="108">
        <v>918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53</v>
      </c>
      <c r="D27" s="108"/>
      <c r="E27" s="120">
        <f t="shared" si="0"/>
        <v>53</v>
      </c>
      <c r="F27" s="106"/>
    </row>
    <row r="28" spans="1:6" ht="12">
      <c r="A28" s="396" t="s">
        <v>648</v>
      </c>
      <c r="B28" s="397" t="s">
        <v>649</v>
      </c>
      <c r="C28" s="108">
        <v>762</v>
      </c>
      <c r="D28" s="108">
        <v>762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213</v>
      </c>
      <c r="D29" s="108">
        <v>213</v>
      </c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40</v>
      </c>
      <c r="D32" s="108"/>
      <c r="E32" s="120">
        <f t="shared" si="0"/>
        <v>40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77</v>
      </c>
      <c r="D33" s="105">
        <f>SUM(D34:D37)</f>
        <v>44</v>
      </c>
      <c r="E33" s="121">
        <f>SUM(E34:E37)</f>
        <v>33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35</v>
      </c>
      <c r="D34" s="108">
        <v>35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36</v>
      </c>
      <c r="D35" s="108">
        <v>1</v>
      </c>
      <c r="E35" s="120">
        <f t="shared" si="0"/>
        <v>35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6</v>
      </c>
      <c r="D37" s="108">
        <v>8</v>
      </c>
      <c r="E37" s="120">
        <f t="shared" si="0"/>
        <v>-2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116</v>
      </c>
      <c r="D38" s="105">
        <f>SUM(D39:D42)</f>
        <v>116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116</v>
      </c>
      <c r="D42" s="108">
        <v>116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2183</v>
      </c>
      <c r="D43" s="104">
        <f>D24+D28+D29+D31+D30+D32+D33+D38</f>
        <v>2053</v>
      </c>
      <c r="E43" s="118">
        <f>E24+E28+E29+E31+E30+E32+E33+E38</f>
        <v>130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3583</v>
      </c>
      <c r="D44" s="103">
        <f>D43+D21+D19+D9</f>
        <v>2948</v>
      </c>
      <c r="E44" s="118">
        <f>E43+E21+E19+E9</f>
        <v>635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9070</v>
      </c>
      <c r="D75" s="103">
        <f>D76+D78</f>
        <v>9070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9070</v>
      </c>
      <c r="D76" s="108">
        <v>9070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3133</v>
      </c>
      <c r="D85" s="104">
        <f>SUM(D86:D90)+D94</f>
        <v>3133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939</v>
      </c>
      <c r="D87" s="108">
        <v>939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2191</v>
      </c>
      <c r="D90" s="103">
        <f>SUM(D91:D93)</f>
        <v>2191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>
        <v>19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2171</v>
      </c>
      <c r="D92" s="108">
        <v>2171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9</v>
      </c>
      <c r="D95" s="108">
        <v>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12212</v>
      </c>
      <c r="D96" s="104">
        <f>D85+D80+D75+D71+D95</f>
        <v>12212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12255</v>
      </c>
      <c r="D97" s="104">
        <f>D96+D68+D66</f>
        <v>12212</v>
      </c>
      <c r="E97" s="104">
        <f>E96+E68+E66</f>
        <v>43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36</v>
      </c>
      <c r="D104" s="108">
        <v>2</v>
      </c>
      <c r="E104" s="108">
        <v>36</v>
      </c>
      <c r="F104" s="125">
        <f>C104+D104-E104</f>
        <v>2</v>
      </c>
    </row>
    <row r="105" spans="1:16" ht="12">
      <c r="A105" s="412" t="s">
        <v>777</v>
      </c>
      <c r="B105" s="395" t="s">
        <v>778</v>
      </c>
      <c r="C105" s="103">
        <f>SUM(C102:C104)</f>
        <v>36</v>
      </c>
      <c r="D105" s="103">
        <f>SUM(D102:D104)</f>
        <v>2</v>
      </c>
      <c r="E105" s="103">
        <f>SUM(E102:E104)</f>
        <v>36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876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 t="s">
        <v>870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20" sqref="F2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01.01.2011 - 31.12.2011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f>5000+59000</f>
        <v>64000</v>
      </c>
      <c r="D19" s="98"/>
      <c r="E19" s="98"/>
      <c r="F19" s="98">
        <v>9247</v>
      </c>
      <c r="G19" s="98"/>
      <c r="H19" s="98"/>
      <c r="I19" s="434">
        <f t="shared" si="0"/>
        <v>9247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64000</v>
      </c>
      <c r="D26" s="85">
        <f t="shared" si="2"/>
        <v>0</v>
      </c>
      <c r="E26" s="85">
        <f t="shared" si="2"/>
        <v>0</v>
      </c>
      <c r="F26" s="85">
        <f t="shared" si="2"/>
        <v>9247</v>
      </c>
      <c r="G26" s="85">
        <f t="shared" si="2"/>
        <v>0</v>
      </c>
      <c r="H26" s="85">
        <f t="shared" si="2"/>
        <v>0</v>
      </c>
      <c r="I26" s="434">
        <f t="shared" si="0"/>
        <v>9247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863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">
      <selection activeCell="A152" sqref="A152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868</v>
      </c>
      <c r="B6" s="630" t="str">
        <f>'справка №1-БАЛАНС'!E5</f>
        <v>01.01.2011 - 31.12.2011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09" t="s">
        <v>870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satanasova</cp:lastModifiedBy>
  <cp:lastPrinted>2012-02-28T15:15:35Z</cp:lastPrinted>
  <dcterms:created xsi:type="dcterms:W3CDTF">2000-06-29T12:02:40Z</dcterms:created>
  <dcterms:modified xsi:type="dcterms:W3CDTF">2012-02-28T15:28:45Z</dcterms:modified>
  <cp:category/>
  <cp:version/>
  <cp:contentType/>
  <cp:contentStatus/>
</cp:coreProperties>
</file>