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5480" windowHeight="1108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<sst xmlns="http://schemas.openxmlformats.org/spreadsheetml/2006/main" count="1041" uniqueCount="884">
  <si>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</si>
  <si>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</si>
  <si>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</si>
  <si>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</si>
  <si>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</si>
  <si>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</si>
  <si>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</si>
  <si>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</si>
  <si>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</si>
  <si>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</si>
  <si>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</si>
  <si>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</si>
  <si>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</si>
  <si>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</si>
  <si>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</si>
  <si>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</si>
  <si>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</si>
  <si>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</si>
  <si>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</si>
  <si>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</si>
  <si>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</si>
  <si>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</si>
  <si>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</si>
  <si>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</si>
  <si>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</si>
  <si>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</si>
  <si>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</si>
  <si>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</si>
  <si>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</si>
  <si>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</si>
  <si>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</si>
  <si>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</si>
  <si>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</si>
  <si>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</si>
  <si>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</si>
  <si>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</si>
  <si>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</si>
  <si>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</si>
  <si>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</si>
  <si>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</si>
  <si>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</si>
  <si>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</si>
  <si>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</si>
  <si>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</si>
  <si>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</si>
  <si>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</si>
  <si>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</si>
  <si>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</si>
  <si>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</si>
  <si>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</si>
  <si>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</si>
  <si>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</si>
  <si>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</si>
  <si>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</si>
  <si>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</si>
  <si>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</si>
  <si>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</si>
  <si>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</si>
  <si>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</si>
  <si>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</si>
  <si>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</si>
  <si>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</si>
  <si>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</si>
  <si>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</si>
  <si>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</si>
  <si>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</si>
  <si>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</si>
  <si>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</si>
  <si>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</si>
  <si>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</si>
  <si>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</si>
  <si>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</si>
  <si>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</si>
  <si>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</si>
  <si>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</si>
  <si>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</si>
  <si>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</si>
  <si>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</si>
  <si>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</si>
  <si>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</si>
  <si>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</si>
  <si>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</si>
  <si>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</si>
  <si>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</si>
  <si>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</si>
  <si>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</si>
  <si>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</si>
  <si>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</si>
  <si>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</si>
  <si>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</si>
  <si>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</si>
  <si>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</si>
  <si>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</si>
  <si>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</si>
  <si>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</si>
  <si>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</si>
  <si>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</si>
  <si>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</si>
  <si>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</si>
  <si>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</si>
  <si>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</si>
  <si>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</si>
  <si>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</si>
  <si>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</si>
  <si>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</si>
  <si>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</si>
  <si>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</si>
  <si>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</si>
  <si>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</si>
  <si>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</si>
  <si>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</si>
  <si>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</si>
  <si>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</si>
  <si>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</si>
  <si>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</si>
  <si>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</si>
  <si>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</si>
  <si>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</si>
  <si>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</si>
  <si>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</si>
  <si>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</si>
  <si>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</si>
  <si>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</si>
  <si>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</si>
  <si>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</si>
  <si>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</si>
  <si>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</si>
  <si>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</si>
  <si>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</si>
  <si>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</si>
  <si>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</si>
  <si>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</si>
  <si>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</si>
  <si>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</si>
  <si>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</si>
  <si>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</si>
  <si>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</si>
  <si>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</si>
  <si>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</si>
  <si>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</si>
  <si>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</si>
  <si>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</si>
  <si>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</si>
  <si>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</si>
  <si>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</si>
  <si>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</si>
  <si>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</si>
  <si>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</si>
  <si>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</si>
  <si>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</si>
  <si>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</si>
  <si>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</si>
  <si>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</si>
  <si>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</si>
  <si>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</si>
  <si>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</si>
  <si>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</si>
  <si>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</si>
  <si>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</si>
  <si>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</si>
  <si>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</si>
  <si>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</si>
  <si>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</si>
  <si>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</si>
  <si>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</si>
  <si>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</si>
  <si>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</si>
  <si>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</si>
  <si>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</si>
  <si>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</si>
  <si>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</si>
  <si>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</si>
  <si>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</si>
  <si>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</si>
  <si>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</si>
  <si>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</si>
  <si>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</si>
  <si>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</si>
  <si>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</si>
  <si>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</si>
  <si>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</si>
  <si>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</si>
  <si>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</si>
  <si>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</si>
  <si>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</si>
  <si>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</si>
  <si>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</si>
  <si>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</si>
  <si>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</si>
  <si>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</si>
  <si>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</si>
  <si>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</si>
  <si>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</si>
  <si>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</si>
  <si>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</si>
  <si>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</si>
  <si>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</si>
  <si>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</si>
  <si>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</si>
  <si>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</si>
  <si>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</si>
  <si>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</si>
  <si>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</si>
  <si>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</si>
  <si>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</si>
  <si>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</si>
  <si>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</si>
  <si>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</si>
  <si>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</si>
  <si>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</si>
  <si>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</si>
  <si>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</si>
  <si>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</si>
  <si>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</si>
  <si>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</si>
  <si>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</si>
  <si>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</si>
  <si>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</si>
  <si>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</si>
  <si>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</si>
  <si>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</si>
  <si>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</si>
  <si>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</si>
  <si>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</si>
  <si>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</si>
  <si>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</si>
  <si>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</si>
  <si>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</si>
  <si>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</si>
  <si>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</si>
  <si>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</si>
  <si>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</si>
  <si>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</si>
  <si>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</si>
  <si>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</si>
  <si>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</si>
  <si>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</si>
  <si>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</si>
  <si>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</si>
  <si>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</si>
  <si>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</si>
  <si>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</si>
  <si>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</si>
  <si>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</si>
  <si>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</si>
  <si>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</si>
  <si>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</si>
  <si>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</si>
  <si>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</si>
  <si>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</si>
  <si>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</si>
  <si>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</si>
  <si>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</si>
  <si>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</si>
  <si>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</si>
  <si>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</si>
  <si>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</si>
  <si>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</si>
  <si>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</si>
  <si>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</si>
  <si>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</si>
  <si>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</si>
  <si>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</si>
  <si>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</si>
  <si>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</si>
  <si>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</si>
  <si>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</si>
  <si>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</si>
  <si>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</si>
  <si>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</si>
  <si>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</si>
  <si>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</si>
  <si>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</si>
  <si>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</si>
  <si>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</si>
  <si>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</si>
  <si>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</si>
  <si>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</si>
  <si>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</si>
  <si>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</si>
  <si>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</si>
  <si>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</si>
  <si>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</si>
  <si>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</si>
  <si>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</si>
  <si>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</si>
  <si>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</si>
  <si>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</si>
  <si>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</si>
  <si>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</si>
  <si>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</si>
  <si>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</si>
  <si>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</si>
  <si>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</si>
  <si>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</si>
  <si>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</si>
  <si>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</si>
  <si>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</si>
  <si>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</si>
  <si>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</si>
  <si>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</si>
  <si>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</si>
  <si>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</si>
  <si>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</si>
  <si>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</si>
  <si>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</si>
  <si>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</si>
  <si>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</si>
  <si>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</si>
  <si>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</si>
  <si>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</si>
  <si>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</si>
  <si>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</si>
  <si>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</si>
  <si>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</si>
  <si>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</si>
  <si>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</si>
  <si>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</si>
  <si>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</si>
  <si>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</si>
  <si>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</si>
  <si>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</si>
  <si>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</si>
  <si>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</si>
  <si>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</si>
  <si>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</si>
  <si>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</si>
  <si>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</si>
  <si>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</si>
  <si>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</si>
  <si>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</si>
  <si>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</si>
  <si>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</si>
  <si>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</si>
  <si>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</si>
  <si>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</si>
  <si>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</si>
  <si>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</si>
  <si>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</si>
  <si>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</si>
  <si>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</si>
  <si>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</si>
  <si>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</si>
  <si>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</si>
  <si>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</si>
  <si>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</si>
  <si>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</si>
  <si>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</si>
  <si>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</si>
  <si>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</si>
  <si>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</si>
  <si>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</si>
  <si>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</si>
  <si>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</si>
  <si>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</si>
  <si>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</si>
  <si>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</si>
  <si>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</si>
  <si>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</si>
  <si>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</si>
  <si>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</si>
  <si>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</si>
  <si>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</si>
  <si>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</si>
  <si>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</si>
  <si>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</si>
  <si>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</si>
  <si>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</si>
  <si>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</si>
  <si>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</si>
  <si>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</si>
  <si>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</si>
  <si>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</si>
  <si>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</si>
  <si>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</si>
  <si>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</si>
  <si>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</si>
  <si>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</si>
  <si>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</si>
  <si>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</si>
  <si>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</si>
  <si>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</si>
  <si>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</si>
  <si>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</si>
  <si>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</si>
  <si>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</si>
  <si>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</si>
  <si>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</si>
  <si>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</si>
  <si>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</si>
  <si>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</si>
  <si>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</si>
  <si>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</si>
  <si>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</si>
  <si>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</si>
  <si>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</si>
  <si>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</si>
  <si>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</si>
  <si>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</si>
  <si>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</si>
  <si>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</si>
  <si>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</si>
  <si>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</si>
  <si>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</si>
  <si>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</si>
  <si>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</si>
  <si>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</si>
  <si>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</si>
  <si>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</si>
  <si>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</si>
  <si>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</si>
  <si>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</si>
  <si>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</si>
  <si>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</si>
  <si>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</si>
  <si>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</si>
  <si>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</si>
  <si>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</si>
  <si>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</si>
  <si>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</si>
  <si>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</si>
  <si>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</si>
  <si>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</si>
  <si>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</si>
  <si>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</si>
  <si>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</si>
  <si>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</si>
  <si>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</si>
  <si>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</si>
  <si>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</si>
  <si>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</si>
  <si>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</si>
  <si>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</si>
  <si>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</si>
  <si>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</si>
  <si>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</si>
  <si>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</si>
  <si>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</si>
  <si>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</si>
  <si>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</si>
  <si>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</si>
  <si>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</si>
  <si>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</si>
  <si>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</si>
  <si>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</si>
  <si>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</si>
  <si>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</si>
  <si>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</si>
  <si>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</si>
  <si>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</si>
  <si>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</si>
  <si>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</si>
  <si>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</si>
  <si>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</si>
  <si>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</si>
  <si>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</si>
  <si>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</si>
  <si>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</si>
  <si>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</si>
  <si>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</si>
  <si>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</si>
  <si>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</si>
  <si>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</si>
  <si>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</si>
  <si>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</si>
  <si>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</si>
  <si>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</si>
  <si>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</si>
  <si>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</si>
  <si>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</si>
  <si>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</si>
  <si>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</si>
  <si>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</si>
  <si>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</si>
  <si>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</si>
  <si>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</si>
  <si>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</si>
  <si>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</si>
  <si>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</si>
  <si>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</si>
  <si>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</si>
  <si>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</si>
  <si>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</si>
  <si>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</si>
  <si>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</si>
  <si>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</si>
  <si>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</si>
  <si>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</si>
  <si>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</si>
  <si>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</si>
  <si>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</si>
  <si>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</si>
  <si>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</si>
  <si>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</si>
  <si>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</si>
  <si>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</si>
  <si>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</si>
  <si>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</si>
  <si>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</si>
  <si>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</si>
  <si>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</si>
  <si>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</si>
  <si>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</si>
  <si>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</si>
  <si>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</si>
  <si>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</si>
  <si>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</si>
  <si>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</si>
  <si>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</si>
  <si>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</si>
  <si>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</si>
  <si>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</si>
  <si>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</si>
  <si>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</si>
  <si>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</si>
  <si>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</si>
  <si>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</si>
  <si>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</si>
  <si>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</si>
  <si>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</si>
  <si>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</si>
  <si>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</si>
  <si>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</si>
  <si>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</si>
  <si>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</si>
  <si>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</si>
  <si>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</si>
  <si>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</si>
  <si>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</si>
  <si>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</si>
  <si>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</si>
  <si>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</si>
  <si>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</si>
  <si>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</si>
  <si>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</si>
  <si>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</si>
  <si>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</si>
  <si>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</si>
  <si>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</si>
  <si>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</si>
  <si>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</si>
  <si>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</si>
  <si>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</si>
  <si>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</si>
  <si>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</si>
  <si>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</si>
  <si>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</si>
  <si>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</si>
  <si>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</si>
  <si>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</si>
  <si>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</si>
  <si>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</si>
  <si>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</si>
  <si>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</si>
  <si>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</si>
  <si>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</si>
  <si>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</si>
  <si>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</si>
  <si>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</si>
  <si>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</si>
  <si>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</si>
  <si>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</si>
  <si>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</si>
  <si>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</si>
  <si>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</si>
  <si>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</si>
  <si>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</si>
  <si>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</si>
  <si>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</si>
  <si>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</si>
  <si>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</si>
  <si>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</si>
  <si>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</si>
  <si>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</si>
  <si>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</si>
  <si>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</si>
  <si>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</si>
  <si>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</si>
  <si>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</si>
  <si>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</si>
  <si>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</si>
  <si>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</si>
  <si>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</si>
  <si>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</si>
  <si>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</si>
  <si>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</si>
  <si>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</si>
  <si>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</si>
  <si>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</si>
  <si>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</si>
  <si>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</si>
  <si>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</si>
  <si>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</si>
  <si>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</si>
  <si>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</si>
  <si>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</si>
  <si>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</si>
  <si>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</si>
  <si>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</si>
  <si>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</si>
  <si>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</si>
  <si>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</si>
  <si>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</si>
  <si>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</si>
  <si>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</si>
  <si>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</si>
  <si>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</si>
  <si>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</si>
  <si>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</si>
  <si>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</si>
  <si>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</si>
  <si>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</si>
  <si>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</si>
  <si>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</si>
  <si>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</si>
  <si>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</si>
  <si>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</si>
  <si>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</si>
  <si>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</si>
  <si>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</si>
  <si>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</si>
  <si>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</si>
  <si>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</si>
  <si>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</si>
  <si>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</si>
  <si>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</si>
  <si>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</si>
  <si>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</si>
  <si>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</si>
  <si>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</si>
  <si>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</si>
  <si>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</si>
  <si>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</si>
  <si>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</si>
  <si>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</si>
  <si>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</si>
  <si>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</si>
  <si>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</si>
  <si>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</si>
  <si>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</si>
  <si>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</si>
  <si>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</si>
  <si>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</si>
  <si>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</si>
  <si>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</si>
  <si>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</si>
  <si>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</si>
  <si>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</si>
  <si>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</si>
  <si>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</si>
  <si>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</si>
  <si>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</si>
  <si>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</si>
  <si>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</si>
  <si>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</si>
  <si>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</si>
  <si>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</si>
  <si>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</si>
  <si>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</si>
  <si>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</si>
  <si>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</si>
  <si>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</si>
  <si>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</si>
  <si>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</si>
  <si>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</si>
  <si>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</si>
  <si>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</si>
  <si>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</si>
  <si>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</si>
  <si>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</si>
  <si>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</si>
  <si>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</si>
  <si>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</si>
  <si>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</si>
  <si>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</si>
  <si>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</si>
  <si>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</si>
  <si>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</si>
  <si>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</si>
  <si>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</si>
  <si>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</si>
  <si>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</si>
  <si>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</si>
  <si>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</si>
  <si>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</si>
  <si>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</si>
  <si>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</si>
  <si>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</si>
  <si>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</si>
  <si>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</si>
  <si>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</si>
  <si>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</si>
  <si>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</si>
  <si>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</si>
  <si>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</si>
  <si>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</si>
  <si>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</si>
  <si>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</si>
  <si>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</si>
  <si>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</si>
  <si>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</si>
  <si>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</si>
  <si>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</si>
  <si>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</si>
  <si>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</si>
  <si>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</si>
  <si>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</si>
  <si>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</si>
  <si>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</si>
  <si>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</si>
  <si>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</si>
  <si>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</si>
  <si>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</si>
  <si>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</si>
  <si>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</si>
  <si>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</si>
  <si>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</si>
  <si>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</si>
  <si>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</si>
  <si>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</si>
  <si>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</si>
  <si>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</si>
  <si>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</si>
  <si>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</si>
  <si>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</si>
  <si>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</si>
  <si>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</si>
  <si>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</si>
  <si>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</si>
  <si>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</si>
  <si>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</si>
  <si>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</si>
  <si>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</si>
  <si>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</si>
  <si>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</si>
  <si>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</si>
  <si>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</si>
  <si>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</si>
  <si>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</si>
  <si>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</si>
  <si>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</si>
  <si>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</si>
  <si>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</si>
  <si>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</si>
  <si>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</si>
  <si>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</si>
  <si>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</si>
  <si>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</si>
  <si>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</si>
  <si>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</si>
  <si>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</si>
  <si>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</si>
  <si>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</si>
  <si>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</si>
  <si>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</si>
  <si>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</si>
  <si>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</si>
  <si>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</si>
  <si>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</si>
  <si>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</si>
  <si>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</si>
  <si>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</si>
  <si>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</si>
  <si>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</si>
  <si>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</si>
  <si>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</si>
  <si>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</si>
  <si>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</si>
  <si>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</si>
  <si>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</si>
  <si>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</si>
  <si>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</si>
  <si>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</si>
  <si>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</si>
  <si>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</si>
  <si>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</si>
  <si>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</si>
  <si>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</si>
  <si>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</si>
  <si>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</si>
  <si>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</si>
  <si>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</si>
  <si>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</si>
  <si>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</si>
  <si>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</si>
  <si>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</si>
  <si>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</si>
  <si>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</si>
  <si>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</si>
  <si>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</si>
  <si>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</si>
  <si>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</si>
  <si>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</si>
  <si>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</si>
  <si>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</si>
  <si>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</si>
  <si>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</si>
  <si>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</si>
  <si>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</si>
  <si>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</si>
  <si>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</si>
  <si>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</si>
  <si>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</si>
  <si>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</si>
  <si>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</si>
  <si>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</si>
  <si>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</si>
  <si>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</si>
  <si>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</si>
  <si>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</si>
  <si>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</si>
  <si>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</si>
  <si>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</si>
  <si>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</si>
  <si>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</si>
  <si>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</si>
  <si>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</si>
  <si>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</si>
  <si>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</si>
  <si>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</si>
  <si>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</si>
  <si>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</si>
  <si>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</si>
  <si>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</si>
  <si>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</si>
  <si>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</si>
  <si>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</si>
  <si>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</si>
  <si>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</si>
  <si>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</si>
  <si>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</si>
  <si>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</si>
  <si>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</si>
  <si>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</si>
  <si>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</si>
  <si>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</si>
  <si>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</si>
  <si>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</si>
  <si>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</si>
  <si>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</si>
  <si>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</si>
  <si>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</si>
  <si>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</si>
  <si>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</si>
  <si>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</si>
  <si>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</si>
  <si>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</si>
  <si>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</si>
  <si>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</si>
  <si>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</si>
  <si>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</si>
  <si>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</si>
  <si>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</si>
  <si>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</si>
  <si>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</si>
  <si>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</si>
  <si>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</si>
  <si>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</si>
  <si>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</si>
  <si>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</si>
  <si>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</si>
  <si>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</si>
  <si>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</si>
  <si>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</si>
  <si>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</si>
  <si>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</si>
  <si>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</si>
  <si>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</si>
  <si>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</si>
  <si>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</si>
  <si>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</si>
  <si>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</si>
  <si>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</si>
  <si>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</si>
  <si>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</si>
  <si>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</si>
  <si>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</si>
  <si>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30 септември    2013г.</t>
  </si>
  <si>
    <t>Дата на съставяне: 10.10.2013г.</t>
  </si>
  <si>
    <t>10.10.2013. г</t>
  </si>
  <si>
    <t xml:space="preserve">Дата на съставяне:10.10.2013 г.                                      </t>
  </si>
  <si>
    <t xml:space="preserve">Дата  на съставяне: 10.10.2013 г                                                                                                                          </t>
  </si>
  <si>
    <t xml:space="preserve">Дата на съставяне: 10.10.2013 г                       </t>
  </si>
  <si>
    <t>Дата на съставяне: 10.10.2013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</si>
</sst>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4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>
        <v>39</v>
      </c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39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-7</v>
      </c>
      <c r="H27" s="154">
        <f>SUM(H28:H30)</f>
        <v>-14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-7</v>
      </c>
      <c r="H29" s="316">
        <v>-14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9</v>
      </c>
      <c r="H31" s="152">
        <v>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1210</v>
      </c>
      <c r="H36" s="154">
        <f>H25+H17+H33</f>
        <v>1200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119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4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391</v>
      </c>
      <c r="D69" s="151">
        <v>391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399</v>
      </c>
      <c r="D75" s="155">
        <f>SUM(D67:D74)</f>
        <v>392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110</v>
      </c>
      <c r="D88" s="151">
        <v>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576</v>
      </c>
      <c r="D90" s="151">
        <v>705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697</v>
      </c>
      <c r="D91" s="155">
        <f>SUM(D87:D90)</f>
        <v>731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1096</v>
      </c>
      <c r="D93" s="155">
        <f>D64+D75+D84+D91+D92</f>
        <v>1123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1215</v>
      </c>
      <c r="D94" s="164">
        <f>D93+D55</f>
        <v>1203</v>
      </c>
      <c r="E94" s="449" t="s">
        <v>269</v>
      </c>
      <c r="F94" s="289" t="s">
        <v>270</v>
      </c>
      <c r="G94" s="165">
        <f>G36+G39+G55+G79</f>
        <v>1215</v>
      </c>
      <c r="H94" s="165">
        <f>H36+H39+H55+H79</f>
        <v>1203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1" sqref="D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септември    2013г.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4</v>
      </c>
      <c r="D10" s="46">
        <v>6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7</v>
      </c>
      <c r="D12" s="46">
        <v>1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13</v>
      </c>
      <c r="D19" s="49">
        <f>SUM(D9:D15)+D16</f>
        <v>8</v>
      </c>
      <c r="E19" s="304" t="s">
        <v>315</v>
      </c>
      <c r="F19" s="552" t="s">
        <v>316</v>
      </c>
      <c r="G19" s="550">
        <v>22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22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13</v>
      </c>
      <c r="D28" s="50">
        <f>D26+D19</f>
        <v>8</v>
      </c>
      <c r="E28" s="127" t="s">
        <v>337</v>
      </c>
      <c r="F28" s="554" t="s">
        <v>338</v>
      </c>
      <c r="G28" s="548">
        <f>G13+G15+G24</f>
        <v>22</v>
      </c>
      <c r="H28" s="548">
        <f>H13+H15+H24</f>
        <v>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9</v>
      </c>
      <c r="D30" s="50">
        <f>IF((H28-D28)&gt;0,H28-D28,0)</f>
        <v>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13</v>
      </c>
      <c r="D33" s="49">
        <f>D28+D31+D32</f>
        <v>8</v>
      </c>
      <c r="E33" s="127" t="s">
        <v>351</v>
      </c>
      <c r="F33" s="554" t="s">
        <v>352</v>
      </c>
      <c r="G33" s="53">
        <f>G32+G31+G28</f>
        <v>22</v>
      </c>
      <c r="H33" s="53">
        <f>H32+H31+H28</f>
        <v>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9</v>
      </c>
      <c r="D34" s="50">
        <f>IF((H33-D33)&gt;0,H33-D33,0)</f>
        <v>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9</v>
      </c>
      <c r="D39" s="460">
        <f>+IF((H33-D33-D35)&gt;0,H33-D33-D35,0)</f>
        <v>1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9</v>
      </c>
      <c r="D41" s="52">
        <f>IF(D39-D40&gt;0,D39-D40,0)</f>
        <v>1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22</v>
      </c>
      <c r="D42" s="53">
        <f>D33+D35+D39</f>
        <v>9</v>
      </c>
      <c r="E42" s="128" t="s">
        <v>378</v>
      </c>
      <c r="F42" s="129" t="s">
        <v>379</v>
      </c>
      <c r="G42" s="53">
        <f>G39+G33</f>
        <v>22</v>
      </c>
      <c r="H42" s="53">
        <f>H39+H33</f>
        <v>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септември    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-13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-9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23</v>
      </c>
      <c r="D16" s="54">
        <v>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1108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1108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-34</v>
      </c>
      <c r="D43" s="55">
        <f>D42+D32+D20</f>
        <v>1107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731</v>
      </c>
      <c r="D44" s="132">
        <v>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697</v>
      </c>
      <c r="D45" s="55">
        <f>D44+D43</f>
        <v>1114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697</v>
      </c>
      <c r="D46" s="56">
        <v>1114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J29" sqref="J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септември   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-14</v>
      </c>
      <c r="K11" s="60"/>
      <c r="L11" s="344">
        <f>SUM(C11:K11)</f>
        <v>1200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-14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9</v>
      </c>
      <c r="J16" s="345">
        <f>+'справка №1-БАЛАНС'!G32</f>
        <v>0</v>
      </c>
      <c r="K16" s="60"/>
      <c r="L16" s="344">
        <f t="shared" si="1"/>
        <v>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-6</v>
      </c>
      <c r="J20" s="60">
        <v>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>
        <v>1</v>
      </c>
      <c r="K28" s="60"/>
      <c r="L28" s="344">
        <f t="shared" si="1"/>
        <v>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</v>
      </c>
      <c r="J29" s="59">
        <f t="shared" si="6"/>
        <v>-7</v>
      </c>
      <c r="K29" s="59">
        <f t="shared" si="6"/>
        <v>0</v>
      </c>
      <c r="L29" s="344">
        <f t="shared" si="1"/>
        <v>1210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</v>
      </c>
      <c r="J32" s="59">
        <f t="shared" si="7"/>
        <v>-7</v>
      </c>
      <c r="K32" s="59">
        <f t="shared" si="7"/>
        <v>0</v>
      </c>
      <c r="L32" s="344">
        <f t="shared" si="1"/>
        <v>1210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Q17" sqref="Q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КАПМАН ГРИЙН ЕНЕРДЖИ ФОНД 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 към 30 септември    2013г.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59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10"/>
      <c r="B6" s="611"/>
      <c r="C6" s="59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39</v>
      </c>
      <c r="F11" s="189"/>
      <c r="G11" s="74">
        <f t="shared" si="2"/>
        <v>39</v>
      </c>
      <c r="H11" s="65"/>
      <c r="I11" s="65"/>
      <c r="J11" s="74">
        <f t="shared" si="3"/>
        <v>39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39</v>
      </c>
      <c r="F17" s="194">
        <f>SUM(F9:F16)</f>
        <v>0</v>
      </c>
      <c r="G17" s="74">
        <f t="shared" si="2"/>
        <v>39</v>
      </c>
      <c r="H17" s="75">
        <f>SUM(H9:H16)</f>
        <v>0</v>
      </c>
      <c r="I17" s="75">
        <f>SUM(I9:I16)</f>
        <v>0</v>
      </c>
      <c r="J17" s="74">
        <f t="shared" si="3"/>
        <v>39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39</v>
      </c>
      <c r="F40" s="438">
        <f aca="true" t="shared" si="13" ref="F40:R40">F17+F18+F19+F25+F38+F39</f>
        <v>0</v>
      </c>
      <c r="G40" s="438">
        <f t="shared" si="13"/>
        <v>119</v>
      </c>
      <c r="H40" s="438">
        <f t="shared" si="13"/>
        <v>0</v>
      </c>
      <c r="I40" s="438">
        <f t="shared" si="13"/>
        <v>0</v>
      </c>
      <c r="J40" s="438">
        <f t="shared" si="13"/>
        <v>119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598"/>
      <c r="L44" s="598"/>
      <c r="M44" s="598"/>
      <c r="N44" s="598"/>
      <c r="O44" s="603" t="s">
        <v>874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88" sqref="F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септември    2013г.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391</v>
      </c>
      <c r="D29" s="108">
        <v>391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7</v>
      </c>
      <c r="D35" s="108">
        <v>7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399</v>
      </c>
      <c r="D43" s="104">
        <f>D24+D28+D29+D31+D30+D32+D33+D38</f>
        <v>399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399</v>
      </c>
      <c r="D44" s="103">
        <f>D43+D21+D19+D9</f>
        <v>399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>
        <v>4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</v>
      </c>
      <c r="D97" s="104">
        <f>D96+D68+D66</f>
        <v>4</v>
      </c>
      <c r="E97" s="104">
        <f>E96+E68+E66</f>
        <v>0</v>
      </c>
      <c r="F97" s="104">
        <f>F96+F68+F66</f>
        <v>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</v>
      </c>
      <c r="D102" s="108"/>
      <c r="E102" s="108">
        <v>0</v>
      </c>
      <c r="F102" s="125">
        <f>C102+D102-E102</f>
        <v>1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септември    2013г.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септември    2013г.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2012-07-31T07:27:03Z</cp:lastPrinted>
  <dcterms:created xsi:type="dcterms:W3CDTF">2000-06-29T12:02:40Z</dcterms:created>
  <dcterms:modified xsi:type="dcterms:W3CDTF">2013-11-11T10:27:50Z</dcterms:modified>
  <cp:category/>
  <cp:version/>
  <cp:contentType/>
  <cp:contentStatus/>
</cp:coreProperties>
</file>