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0800" windowHeight="4110" tabRatio="989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Лист2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<sst xmlns="http://schemas.openxmlformats.org/spreadsheetml/2006/main" count="1160" uniqueCount="886">
  <si>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</si>
  <si>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</si>
  <si>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</si>
  <si>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</si>
  <si>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</si>
  <si>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</si>
  <si>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</si>
  <si>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</si>
  <si>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</si>
  <si>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</si>
  <si>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</si>
  <si>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</si>
  <si>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</si>
  <si>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</si>
  <si>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</si>
  <si>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</si>
  <si>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</si>
  <si>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</si>
  <si>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</si>
  <si>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</si>
  <si>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</si>
  <si>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</si>
  <si>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</si>
  <si>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</si>
  <si>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</si>
  <si>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</si>
  <si>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</si>
  <si>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</si>
  <si>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</si>
  <si>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</si>
  <si>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</si>
  <si>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</si>
  <si>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</si>
  <si>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</si>
  <si>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</si>
  <si>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</si>
  <si>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</si>
  <si>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</si>
  <si>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</si>
  <si>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</si>
  <si>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</si>
  <si>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</si>
  <si>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</si>
  <si>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</si>
  <si>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</si>
  <si>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</si>
  <si>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</si>
  <si>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</si>
  <si>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</si>
  <si>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</si>
  <si>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</si>
  <si>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</si>
  <si>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</si>
  <si>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</si>
  <si>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</si>
  <si>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</si>
  <si>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</si>
  <si>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</si>
  <si>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</si>
  <si>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</si>
  <si>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</si>
  <si>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</si>
  <si>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</si>
  <si>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</si>
  <si>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</si>
  <si>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</si>
  <si>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</si>
  <si>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</si>
  <si>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</si>
  <si>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</si>
  <si>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</si>
  <si>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</si>
  <si>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</si>
  <si>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</si>
  <si>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</si>
  <si>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</si>
  <si>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</si>
  <si>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</si>
  <si>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</si>
  <si>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</si>
  <si>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</si>
  <si>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</si>
  <si>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</si>
  <si>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</si>
  <si>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</si>
  <si>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</si>
  <si>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</si>
  <si>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</si>
  <si>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</si>
  <si>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</si>
  <si>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</si>
  <si>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</si>
  <si>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</si>
  <si>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</si>
  <si>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</si>
  <si>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</si>
  <si>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</si>
  <si>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</si>
  <si>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</si>
  <si>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</si>
  <si>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</si>
  <si>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</si>
  <si>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</si>
  <si>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</si>
  <si>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</si>
  <si>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</si>
  <si>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</si>
  <si>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</si>
  <si>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</si>
  <si>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</si>
  <si>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</si>
  <si>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</si>
  <si>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</si>
  <si>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</si>
  <si>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</si>
  <si>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</si>
  <si>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</si>
  <si>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</si>
  <si>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</si>
  <si>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</si>
  <si>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</si>
  <si>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</si>
  <si>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</si>
  <si>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</si>
  <si>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</si>
  <si>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</si>
  <si>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</si>
  <si>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</si>
  <si>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</si>
  <si>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</si>
  <si>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</si>
  <si>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</si>
  <si>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</si>
  <si>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</si>
  <si>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</si>
  <si>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</si>
  <si>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</si>
  <si>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</si>
  <si>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</si>
  <si>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</si>
  <si>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</si>
  <si>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</si>
  <si>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</si>
  <si>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</si>
  <si>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</si>
  <si>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</si>
  <si>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</si>
  <si>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</si>
  <si>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</si>
  <si>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</si>
  <si>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</si>
  <si>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</si>
  <si>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</si>
  <si>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</si>
  <si>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</si>
  <si>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</si>
  <si>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</si>
  <si>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</si>
  <si>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</si>
  <si>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</si>
  <si>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</si>
  <si>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</si>
  <si>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</si>
  <si>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</si>
  <si>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</si>
  <si>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</si>
  <si>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</si>
  <si>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</si>
  <si>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</si>
  <si>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</si>
  <si>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</si>
  <si>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</si>
  <si>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</si>
  <si>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</si>
  <si>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</si>
  <si>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</si>
  <si>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</si>
  <si>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</si>
  <si>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</si>
  <si>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</si>
  <si>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</si>
  <si>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</si>
  <si>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</si>
  <si>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</si>
  <si>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</si>
  <si>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</si>
  <si>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</si>
  <si>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</si>
  <si>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</si>
  <si>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</si>
  <si>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</si>
  <si>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</si>
  <si>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</si>
  <si>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</si>
  <si>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</si>
  <si>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</si>
  <si>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</si>
  <si>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</si>
  <si>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</si>
  <si>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</si>
  <si>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</si>
  <si>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</si>
  <si>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</si>
  <si>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</si>
  <si>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</si>
  <si>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</si>
  <si>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</si>
  <si>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</si>
  <si>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</si>
  <si>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</si>
  <si>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</si>
  <si>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</si>
  <si>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</si>
  <si>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</si>
  <si>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</si>
  <si>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</si>
  <si>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</si>
  <si>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</si>
  <si>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</si>
  <si>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</si>
  <si>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</si>
  <si>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</si>
  <si>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</si>
  <si>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</si>
  <si>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</si>
  <si>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</si>
  <si>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</si>
  <si>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</si>
  <si>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</si>
  <si>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</si>
  <si>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</si>
  <si>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</si>
  <si>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</si>
  <si>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</si>
  <si>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</si>
  <si>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</si>
  <si>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</si>
  <si>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</si>
  <si>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</si>
  <si>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</si>
  <si>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</si>
  <si>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</si>
  <si>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</si>
  <si>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</si>
  <si>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</si>
  <si>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</si>
  <si>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</si>
  <si>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</si>
  <si>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</si>
  <si>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</si>
  <si>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</si>
  <si>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</si>
  <si>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</si>
  <si>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</si>
  <si>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</si>
  <si>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</si>
  <si>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</si>
  <si>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</si>
  <si>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</si>
  <si>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</si>
  <si>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</si>
  <si>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</si>
  <si>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</si>
  <si>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</si>
  <si>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</si>
  <si>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</si>
  <si>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</si>
  <si>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</si>
  <si>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</si>
  <si>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</si>
  <si>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</si>
  <si>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</si>
  <si>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</si>
  <si>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</si>
  <si>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</si>
  <si>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</si>
  <si>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</si>
  <si>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</si>
  <si>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</si>
  <si>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</si>
  <si>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</si>
  <si>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</si>
  <si>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</si>
  <si>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</si>
  <si>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</si>
  <si>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</si>
  <si>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</si>
  <si>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</si>
  <si>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</si>
  <si>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</si>
  <si>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</si>
  <si>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</si>
  <si>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</si>
  <si>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</si>
  <si>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</si>
  <si>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</si>
  <si>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</si>
  <si>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</si>
  <si>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</si>
  <si>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</si>
  <si>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</si>
  <si>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</si>
  <si>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</si>
  <si>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</si>
  <si>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</si>
  <si>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</si>
  <si>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</si>
  <si>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</si>
  <si>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</si>
  <si>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</si>
  <si>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</si>
  <si>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</si>
  <si>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</si>
  <si>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</si>
  <si>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</si>
  <si>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</si>
  <si>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</si>
  <si>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</si>
  <si>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</si>
  <si>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</si>
  <si>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</si>
  <si>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</si>
  <si>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</si>
  <si>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</si>
  <si>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</si>
  <si>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</si>
  <si>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</si>
  <si>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</si>
  <si>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</si>
  <si>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</si>
  <si>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</si>
  <si>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</si>
  <si>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</si>
  <si>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</si>
  <si>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</si>
  <si>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</si>
  <si>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</si>
  <si>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</si>
  <si>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</si>
  <si>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</si>
  <si>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</si>
  <si>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</si>
  <si>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</si>
  <si>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</si>
  <si>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</si>
  <si>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</si>
  <si>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</si>
  <si>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</si>
  <si>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</si>
  <si>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</si>
  <si>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</si>
  <si>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</si>
  <si>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</si>
  <si>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</si>
  <si>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</si>
  <si>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</si>
  <si>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</si>
  <si>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</si>
  <si>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</si>
  <si>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</si>
  <si>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</si>
  <si>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</si>
  <si>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</si>
  <si>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</si>
  <si>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</si>
  <si>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</si>
  <si>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</si>
  <si>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</si>
  <si>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</si>
  <si>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</si>
  <si>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</si>
  <si>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</si>
  <si>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</si>
  <si>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</si>
  <si>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</si>
  <si>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</si>
  <si>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</si>
  <si>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</si>
  <si>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</si>
  <si>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</si>
  <si>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</si>
  <si>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</si>
  <si>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</si>
  <si>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</si>
  <si>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</si>
  <si>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</si>
  <si>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</si>
  <si>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</si>
  <si>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</si>
  <si>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</si>
  <si>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</si>
  <si>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</si>
  <si>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</si>
  <si>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</si>
  <si>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</si>
  <si>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</si>
  <si>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</si>
  <si>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</si>
  <si>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</si>
  <si>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</si>
  <si>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</si>
  <si>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</si>
  <si>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</si>
  <si>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</si>
  <si>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</si>
  <si>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</si>
  <si>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</si>
  <si>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</si>
  <si>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</si>
  <si>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</si>
  <si>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</si>
  <si>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</si>
  <si>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</si>
  <si>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</si>
  <si>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</si>
  <si>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</si>
  <si>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</si>
  <si>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</si>
  <si>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</si>
  <si>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</si>
  <si>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</si>
  <si>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</si>
  <si>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</si>
  <si>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</si>
  <si>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</si>
  <si>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</si>
  <si>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</si>
  <si>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</si>
  <si>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</si>
  <si>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</si>
  <si>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</si>
  <si>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</si>
  <si>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</si>
  <si>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</si>
  <si>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</si>
  <si>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</si>
  <si>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</si>
  <si>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</si>
  <si>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</si>
  <si>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</si>
  <si>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</si>
  <si>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</si>
  <si>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</si>
  <si>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</si>
  <si>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</si>
  <si>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</si>
  <si>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</si>
  <si>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</si>
  <si>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</si>
  <si>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</si>
  <si>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</si>
  <si>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</si>
  <si>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</si>
  <si>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</si>
  <si>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</si>
  <si>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</si>
  <si>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</si>
  <si>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</si>
  <si>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</si>
  <si>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</si>
  <si>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</si>
  <si>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</si>
  <si>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</si>
  <si>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</si>
  <si>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</si>
  <si>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</si>
  <si>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</si>
  <si>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</si>
  <si>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</si>
  <si>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</si>
  <si>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</si>
  <si>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</si>
  <si>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</si>
  <si>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</si>
  <si>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</si>
  <si>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</si>
  <si>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</si>
  <si>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</si>
  <si>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</si>
  <si>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</si>
  <si>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</si>
  <si>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</si>
  <si>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</si>
  <si>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</si>
  <si>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</si>
  <si>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</si>
  <si>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</si>
  <si>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</si>
  <si>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</si>
  <si>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</si>
  <si>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</si>
  <si>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</si>
  <si>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</si>
  <si>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</si>
  <si>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</si>
  <si>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</si>
  <si>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</si>
  <si>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</si>
  <si>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</si>
  <si>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</si>
  <si>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</si>
  <si>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</si>
  <si>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</si>
  <si>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</si>
  <si>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</si>
  <si>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</si>
  <si>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</si>
  <si>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</si>
  <si>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</si>
  <si>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</si>
  <si>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</si>
  <si>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</si>
  <si>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</si>
  <si>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</si>
  <si>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</si>
  <si>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</si>
  <si>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</si>
  <si>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</si>
  <si>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</si>
  <si>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</si>
  <si>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</si>
  <si>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</si>
  <si>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</si>
  <si>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</si>
  <si>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</si>
  <si>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</si>
  <si>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</si>
  <si>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</si>
  <si>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</si>
  <si>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</si>
  <si>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</si>
  <si>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</si>
  <si>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</si>
  <si>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</si>
  <si>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</si>
  <si>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</si>
  <si>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</si>
  <si>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</si>
  <si>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</si>
  <si>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</si>
  <si>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</si>
  <si>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</si>
  <si>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</si>
  <si>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</si>
  <si>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</si>
  <si>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</si>
  <si>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</si>
  <si>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</si>
  <si>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</si>
  <si>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</si>
  <si>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</si>
  <si>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</si>
  <si>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</si>
  <si>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</si>
  <si>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</si>
  <si>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</si>
  <si>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</si>
  <si>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</si>
  <si>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</si>
  <si>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</si>
  <si>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</si>
  <si>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</si>
  <si>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</si>
  <si>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</si>
  <si>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</si>
  <si>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</si>
  <si>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</si>
  <si>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</si>
  <si>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</si>
  <si>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</si>
  <si>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</si>
  <si>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</si>
  <si>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</si>
  <si>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</si>
  <si>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</si>
  <si>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</si>
  <si>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</si>
  <si>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</si>
  <si>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</si>
  <si>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</si>
  <si>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</si>
  <si>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</si>
  <si>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</si>
  <si>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</si>
  <si>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</si>
  <si>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</si>
  <si>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</si>
  <si>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</si>
  <si>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</si>
  <si>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</si>
  <si>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</si>
  <si>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</si>
  <si>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</si>
  <si>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</si>
  <si>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</si>
  <si>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</si>
  <si>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</si>
  <si>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</si>
  <si>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</si>
  <si>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</si>
  <si>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</si>
  <si>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</si>
  <si>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</si>
  <si>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</si>
  <si>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</si>
  <si>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</si>
  <si>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</si>
  <si>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</si>
  <si>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</si>
  <si>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</si>
  <si>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</si>
  <si>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</si>
  <si>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</si>
  <si>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</si>
  <si>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</si>
  <si>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</si>
  <si>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</si>
  <si>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</si>
  <si>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</si>
  <si>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</si>
  <si>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</si>
  <si>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</si>
  <si>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</si>
  <si>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</si>
  <si>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</si>
  <si>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</si>
  <si>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</si>
  <si>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</si>
  <si>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</si>
  <si>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</si>
  <si>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</si>
  <si>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</si>
  <si>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</si>
  <si>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</si>
  <si>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</si>
  <si>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</si>
  <si>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</si>
  <si>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</si>
  <si>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</si>
  <si>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</si>
  <si>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</si>
  <si>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</si>
  <si>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</si>
  <si>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</si>
  <si>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</si>
  <si>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</si>
  <si>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</si>
  <si>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</si>
  <si>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</si>
  <si>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</si>
  <si>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</si>
  <si>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</si>
  <si>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</si>
  <si>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</si>
  <si>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</si>
  <si>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</si>
  <si>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</si>
  <si>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</si>
  <si>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</si>
  <si>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</si>
  <si>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</si>
  <si>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</si>
  <si>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</si>
  <si>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</si>
  <si>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</si>
  <si>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</si>
  <si>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</si>
  <si>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</si>
  <si>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</si>
  <si>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</si>
  <si>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</si>
  <si>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</si>
  <si>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</si>
  <si>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</si>
  <si>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</si>
  <si>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</si>
  <si>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</si>
  <si>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</si>
  <si>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</si>
  <si>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</si>
  <si>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</si>
  <si>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</si>
  <si>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</si>
  <si>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</si>
  <si>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</si>
  <si>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</si>
  <si>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</si>
  <si>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</si>
  <si>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</si>
  <si>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</si>
  <si>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</si>
  <si>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</si>
  <si>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</si>
  <si>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</si>
  <si>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</si>
  <si>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</si>
  <si>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</si>
  <si>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</si>
  <si>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</si>
  <si>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</si>
  <si>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</si>
  <si>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</si>
  <si>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</si>
  <si>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</si>
  <si>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</si>
  <si>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</si>
  <si>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</si>
  <si>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</si>
  <si>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</si>
  <si>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</si>
  <si>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</si>
  <si>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</si>
  <si>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</si>
  <si>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</si>
  <si>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</si>
  <si>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</si>
  <si>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</si>
  <si>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</si>
  <si>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</si>
  <si>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</si>
  <si>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</si>
  <si>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</si>
  <si>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</si>
  <si>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</si>
  <si>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</si>
  <si>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</si>
  <si>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</si>
  <si>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</si>
  <si>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</si>
  <si>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</si>
  <si>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</si>
  <si>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</si>
  <si>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</si>
  <si>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</si>
  <si>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</si>
  <si>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</si>
  <si>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</si>
  <si>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</si>
  <si>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</si>
  <si>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</si>
  <si>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</si>
  <si>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</si>
  <si>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</si>
  <si>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</si>
  <si>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</si>
  <si>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</si>
  <si>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</si>
  <si>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</si>
  <si>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</si>
  <si>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</si>
  <si>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</si>
  <si>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</si>
  <si>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</si>
  <si>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</si>
  <si>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</si>
  <si>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</si>
  <si>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</si>
  <si>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</si>
  <si>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</si>
  <si>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</si>
  <si>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</si>
  <si>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</si>
  <si>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</si>
  <si>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</si>
  <si>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</si>
  <si>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</si>
  <si>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</si>
  <si>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</si>
  <si>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</si>
  <si>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</si>
  <si>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</si>
  <si>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</si>
  <si>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</si>
  <si>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</si>
  <si>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</si>
  <si>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</si>
  <si>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</si>
  <si>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</si>
  <si>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</si>
  <si>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</si>
  <si>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</si>
  <si>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</si>
  <si>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</si>
  <si>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</si>
  <si>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</si>
  <si>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</si>
  <si>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</si>
  <si>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</si>
  <si>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</si>
  <si>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</si>
  <si>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</si>
  <si>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</si>
  <si>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</si>
  <si>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</si>
  <si>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</si>
  <si>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</si>
  <si>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</si>
  <si>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</si>
  <si>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</si>
  <si>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</si>
  <si>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</si>
  <si>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</si>
  <si>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</si>
  <si>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</si>
  <si>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</si>
  <si>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</si>
  <si>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</si>
  <si>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</si>
  <si>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</si>
  <si>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</si>
  <si>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</si>
  <si>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</si>
  <si>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</si>
  <si>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</si>
  <si>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</si>
  <si>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</si>
  <si>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</si>
  <si>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</si>
  <si>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</si>
  <si>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</si>
  <si>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</si>
  <si>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</si>
  <si>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</si>
  <si>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</si>
  <si>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</si>
  <si>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</si>
  <si>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</si>
  <si>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</si>
  <si>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</si>
  <si>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</si>
  <si>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</si>
  <si>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</si>
  <si>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</si>
  <si>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</si>
  <si>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</si>
  <si>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</si>
  <si>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</si>
  <si>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</si>
  <si>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</si>
  <si>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</si>
  <si>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</si>
  <si>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</si>
  <si>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</si>
  <si>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</si>
  <si>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</si>
  <si>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</si>
  <si>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</si>
  <si>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</si>
  <si>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</si>
  <si>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</si>
  <si>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</si>
  <si>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</si>
  <si>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</si>
  <si>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</si>
  <si>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</si>
  <si>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</si>
  <si>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</si>
  <si>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</si>
  <si>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</si>
  <si>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</si>
  <si>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</si>
  <si>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Метизи АД</t>
  </si>
  <si>
    <t>неконсолидиран</t>
  </si>
  <si>
    <t xml:space="preserve">                        /Т. Цветкова/</t>
  </si>
  <si>
    <t xml:space="preserve">                        /Н. Петков/</t>
  </si>
  <si>
    <t>/Т. Цветкова/</t>
  </si>
  <si>
    <t>/Н.Петков/</t>
  </si>
  <si>
    <t xml:space="preserve">                                                  /Н .Петков/</t>
  </si>
  <si>
    <t xml:space="preserve">                               Ръководител:</t>
  </si>
  <si>
    <t xml:space="preserve">                          /Т. Цветкова/</t>
  </si>
  <si>
    <t xml:space="preserve">                              /Н. Петков/</t>
  </si>
  <si>
    <t>/Т.Цветкова/</t>
  </si>
  <si>
    <t xml:space="preserve"> Ръководител:</t>
  </si>
  <si>
    <t>Ръководител:.....................</t>
  </si>
  <si>
    <t xml:space="preserve">  /Н. Петков/</t>
  </si>
  <si>
    <t xml:space="preserve">                   /Т.Цветкова/</t>
  </si>
  <si>
    <t xml:space="preserve">                       /Н. Петков/</t>
  </si>
  <si>
    <t>1."Рудметал" АД</t>
  </si>
  <si>
    <t>Дата  на съставяне20.02.2017г.</t>
  </si>
  <si>
    <t>Дата на съставяне:27.02.2017г.</t>
  </si>
  <si>
    <t>27.02.2017 г.</t>
  </si>
  <si>
    <t xml:space="preserve">Дата на съставяне:27.02.2017г.                                     </t>
  </si>
  <si>
    <t>Дата  на съставяне 27.02.2017г.</t>
  </si>
  <si>
    <t>Дата на съставяне:27.02.2017 г.</t>
  </si>
  <si>
    <t>Дата на съставяне:27.02.2017г</t>
  </si>
  <si>
    <r>
      <t xml:space="preserve">Дата на съставяне: </t>
    </r>
    <r>
      <rPr>
        <sz val="10"/>
        <rFont val="Times New Roman"/>
        <family val="1"/>
      </rPr>
      <t>27.02.2017 г.</t>
    </r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</si>
</sst>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7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627">
    <xf numFmtId="0" fontId="0" fillId="0" borderId="0" xfId="0" applyAlignment="1">
      <alignment/>
    </xf>
    <xf numFmtId="0" fontId="10" fillId="0" borderId="0" xfId="41" applyFont="1" applyBorder="1" applyAlignment="1" applyProtection="1">
      <alignment horizontal="left" vertical="top"/>
      <protection locked="0"/>
    </xf>
    <xf numFmtId="0" fontId="12" fillId="0" borderId="0" xfId="44" applyFont="1">
      <alignment/>
      <protection/>
    </xf>
    <xf numFmtId="0" fontId="11" fillId="0" borderId="0" xfId="44" applyFont="1" applyAlignment="1">
      <alignment/>
      <protection/>
    </xf>
    <xf numFmtId="0" fontId="11" fillId="0" borderId="0" xfId="42" applyFont="1" applyAlignment="1">
      <alignment wrapText="1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11" fillId="0" borderId="1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Fill="1" applyBorder="1" applyAlignment="1">
      <alignment horizontal="center" vertical="center" wrapText="1"/>
      <protection/>
    </xf>
    <xf numFmtId="0" fontId="11" fillId="0" borderId="10" xfId="44" applyFont="1" applyBorder="1" applyAlignment="1">
      <alignment vertical="center" wrapText="1"/>
      <protection/>
    </xf>
    <xf numFmtId="0" fontId="12" fillId="0" borderId="0" xfId="44" applyFont="1" applyBorder="1">
      <alignment/>
      <protection/>
    </xf>
    <xf numFmtId="0" fontId="12" fillId="0" borderId="10" xfId="44" applyFont="1" applyBorder="1" applyAlignment="1">
      <alignment vertical="center" wrapText="1"/>
      <protection/>
    </xf>
    <xf numFmtId="0" fontId="12" fillId="0" borderId="10" xfId="44" applyFont="1" applyBorder="1" applyAlignment="1">
      <alignment wrapText="1"/>
      <protection/>
    </xf>
    <xf numFmtId="3" fontId="12" fillId="0" borderId="0" xfId="44" applyNumberFormat="1" applyFont="1" applyBorder="1" applyAlignment="1" applyProtection="1">
      <alignment vertical="center"/>
      <protection locked="0"/>
    </xf>
    <xf numFmtId="0" fontId="11" fillId="0" borderId="0" xfId="44" applyFont="1" applyBorder="1" applyProtection="1">
      <alignment/>
      <protection locked="0"/>
    </xf>
    <xf numFmtId="49" fontId="11" fillId="0" borderId="11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wrapText="1"/>
      <protection/>
    </xf>
    <xf numFmtId="49" fontId="11" fillId="0" borderId="0" xfId="44" applyNumberFormat="1" applyFont="1" applyBorder="1" applyAlignment="1" applyProtection="1">
      <alignment horizontal="center" wrapText="1"/>
      <protection locked="0"/>
    </xf>
    <xf numFmtId="49" fontId="12" fillId="33" borderId="10" xfId="44" applyNumberFormat="1" applyFont="1" applyFill="1" applyBorder="1" applyAlignment="1">
      <alignment horizontal="center" vertical="center" wrapText="1"/>
      <protection/>
    </xf>
    <xf numFmtId="49" fontId="11" fillId="0" borderId="12" xfId="44" applyNumberFormat="1" applyFont="1" applyBorder="1" applyAlignment="1">
      <alignment horizontal="center" vertical="center" wrapText="1"/>
      <protection/>
    </xf>
    <xf numFmtId="0" fontId="12" fillId="0" borderId="0" xfId="40" applyFont="1">
      <alignment/>
      <protection/>
    </xf>
    <xf numFmtId="0" fontId="12" fillId="0" borderId="0" xfId="39" applyFont="1" applyAlignment="1">
      <alignment horizontal="center"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49" fontId="5" fillId="0" borderId="0" xfId="39" applyNumberFormat="1" applyFont="1" applyBorder="1" applyAlignment="1">
      <alignment vertical="justify"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3" fillId="0" borderId="10" xfId="38" applyNumberFormat="1" applyFont="1" applyBorder="1" applyAlignment="1">
      <alignment horizontal="center" vertical="center" wrapText="1"/>
      <protection/>
    </xf>
    <xf numFmtId="49" fontId="17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43" applyNumberFormat="1" applyFont="1" applyFill="1" applyBorder="1" applyAlignment="1" applyProtection="1">
      <alignment vertical="center"/>
      <protection locked="0"/>
    </xf>
    <xf numFmtId="1" fontId="12" fillId="35" borderId="10" xfId="43" applyNumberFormat="1" applyFont="1" applyFill="1" applyBorder="1" applyAlignment="1" applyProtection="1">
      <alignment vertical="center"/>
      <protection locked="0"/>
    </xf>
    <xf numFmtId="1" fontId="12" fillId="36" borderId="10" xfId="43" applyNumberFormat="1" applyFont="1" applyFill="1" applyBorder="1" applyAlignment="1" applyProtection="1">
      <alignment vertical="center"/>
      <protection locked="0"/>
    </xf>
    <xf numFmtId="3" fontId="12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Fill="1" applyBorder="1" applyAlignment="1" applyProtection="1">
      <alignment vertical="center"/>
      <protection/>
    </xf>
    <xf numFmtId="1" fontId="11" fillId="34" borderId="10" xfId="43" applyNumberFormat="1" applyFont="1" applyFill="1" applyBorder="1" applyAlignment="1" applyProtection="1">
      <alignment vertical="center"/>
      <protection locked="0"/>
    </xf>
    <xf numFmtId="3" fontId="11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Border="1" applyProtection="1">
      <alignment/>
      <protection/>
    </xf>
    <xf numFmtId="1" fontId="12" fillId="35" borderId="10" xfId="42" applyNumberFormat="1" applyFont="1" applyFill="1" applyBorder="1" applyAlignment="1" applyProtection="1">
      <alignment wrapText="1"/>
      <protection locked="0"/>
    </xf>
    <xf numFmtId="3" fontId="12" fillId="0" borderId="10" xfId="42" applyNumberFormat="1" applyFont="1" applyFill="1" applyBorder="1" applyAlignment="1" applyProtection="1">
      <alignment wrapText="1"/>
      <protection/>
    </xf>
    <xf numFmtId="1" fontId="12" fillId="36" borderId="10" xfId="42" applyNumberFormat="1" applyFont="1" applyFill="1" applyBorder="1" applyAlignment="1" applyProtection="1">
      <alignment wrapText="1"/>
      <protection locked="0"/>
    </xf>
    <xf numFmtId="49" fontId="12" fillId="0" borderId="10" xfId="44" applyNumberFormat="1" applyFont="1" applyBorder="1" applyAlignment="1" applyProtection="1">
      <alignment horizontal="center" vertical="center" wrapText="1"/>
      <protection/>
    </xf>
    <xf numFmtId="3" fontId="12" fillId="0" borderId="10" xfId="44" applyNumberFormat="1" applyFont="1" applyFill="1" applyBorder="1" applyAlignment="1" applyProtection="1">
      <alignment vertical="center"/>
      <protection/>
    </xf>
    <xf numFmtId="3" fontId="12" fillId="0" borderId="10" xfId="44" applyNumberFormat="1" applyFont="1" applyBorder="1" applyAlignment="1" applyProtection="1">
      <alignment vertical="center"/>
      <protection/>
    </xf>
    <xf numFmtId="1" fontId="12" fillId="35" borderId="10" xfId="44" applyNumberFormat="1" applyFont="1" applyFill="1" applyBorder="1" applyAlignment="1" applyProtection="1">
      <alignment vertical="center"/>
      <protection locked="0"/>
    </xf>
    <xf numFmtId="3" fontId="12" fillId="0" borderId="13" xfId="44" applyNumberFormat="1" applyFont="1" applyBorder="1" applyAlignment="1" applyProtection="1">
      <alignment vertical="center"/>
      <protection/>
    </xf>
    <xf numFmtId="3" fontId="12" fillId="0" borderId="11" xfId="44" applyNumberFormat="1" applyFont="1" applyBorder="1" applyAlignment="1" applyProtection="1">
      <alignment vertical="center"/>
      <protection/>
    </xf>
    <xf numFmtId="1" fontId="13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9" applyNumberFormat="1" applyFont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2" fillId="0" borderId="13" xfId="39" applyFont="1" applyFill="1" applyBorder="1" applyAlignment="1" applyProtection="1">
      <alignment horizontal="center" vertical="center" wrapText="1"/>
      <protection/>
    </xf>
    <xf numFmtId="1" fontId="12" fillId="33" borderId="14" xfId="39" applyNumberFormat="1" applyFont="1" applyFill="1" applyBorder="1" applyAlignment="1" applyProtection="1">
      <alignment horizontal="left" vertical="center" wrapText="1"/>
      <protection/>
    </xf>
    <xf numFmtId="1" fontId="12" fillId="33" borderId="14" xfId="39" applyNumberFormat="1" applyFont="1" applyFill="1" applyBorder="1" applyAlignment="1" applyProtection="1">
      <alignment horizontal="center" vertical="center" wrapText="1"/>
      <protection/>
    </xf>
    <xf numFmtId="0" fontId="12" fillId="0" borderId="11" xfId="39" applyFont="1" applyBorder="1" applyAlignment="1" applyProtection="1">
      <alignment horizontal="center" vertical="center" wrapText="1"/>
      <protection/>
    </xf>
    <xf numFmtId="0" fontId="12" fillId="0" borderId="11" xfId="39" applyFont="1" applyFill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2" fillId="0" borderId="10" xfId="39" applyFont="1" applyFill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1" fontId="12" fillId="0" borderId="0" xfId="37" applyNumberFormat="1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5" xfId="37" applyNumberFormat="1" applyFont="1" applyBorder="1" applyAlignment="1" applyProtection="1">
      <alignment horizontal="center" vertical="center" wrapText="1"/>
      <protection/>
    </xf>
    <xf numFmtId="0" fontId="11" fillId="0" borderId="13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lef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right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vertical="center" wrapText="1"/>
      <protection/>
    </xf>
    <xf numFmtId="49" fontId="12" fillId="0" borderId="10" xfId="37" applyNumberFormat="1" applyFont="1" applyFill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right" vertical="center" wrapText="1"/>
      <protection/>
    </xf>
    <xf numFmtId="49" fontId="11" fillId="0" borderId="0" xfId="37" applyNumberFormat="1" applyFont="1" applyBorder="1" applyAlignment="1" applyProtection="1">
      <alignment horizontal="right" vertical="center" wrapText="1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6" applyFont="1" applyAlignment="1">
      <alignment/>
      <protection/>
    </xf>
    <xf numFmtId="0" fontId="11" fillId="0" borderId="0" xfId="40" applyFont="1">
      <alignment/>
      <protection/>
    </xf>
    <xf numFmtId="0" fontId="12" fillId="0" borderId="0" xfId="40" applyFont="1" applyBorder="1">
      <alignment/>
      <protection/>
    </xf>
    <xf numFmtId="49" fontId="12" fillId="0" borderId="0" xfId="40" applyNumberFormat="1" applyFont="1">
      <alignment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1" fontId="12" fillId="0" borderId="10" xfId="36" applyNumberFormat="1" applyFont="1" applyBorder="1" applyAlignment="1" applyProtection="1">
      <alignment horizontal="right" vertical="center" wrapText="1"/>
      <protection/>
    </xf>
    <xf numFmtId="0" fontId="12" fillId="0" borderId="10" xfId="36" applyFont="1" applyFill="1" applyBorder="1" applyAlignment="1" applyProtection="1">
      <alignment horizontal="right" vertical="center" wrapText="1"/>
      <protection/>
    </xf>
    <xf numFmtId="0" fontId="12" fillId="0" borderId="0" xfId="36" applyFont="1" applyBorder="1" applyProtection="1">
      <alignment/>
      <protection/>
    </xf>
    <xf numFmtId="0" fontId="12" fillId="0" borderId="0" xfId="40" applyFont="1" applyProtection="1">
      <alignment/>
      <protection/>
    </xf>
    <xf numFmtId="1" fontId="12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6" applyNumberFormat="1" applyFont="1" applyFill="1" applyBorder="1" applyAlignment="1" applyProtection="1">
      <alignment horizontal="right"/>
      <protection locked="0"/>
    </xf>
    <xf numFmtId="1" fontId="12" fillId="36" borderId="10" xfId="36" applyNumberFormat="1" applyFont="1" applyFill="1" applyBorder="1" applyAlignment="1" applyProtection="1">
      <alignment horizontal="right"/>
      <protection locked="0"/>
    </xf>
    <xf numFmtId="1" fontId="12" fillId="0" borderId="10" xfId="36" applyNumberFormat="1" applyFont="1" applyBorder="1" applyAlignment="1" applyProtection="1">
      <alignment horizontal="right"/>
      <protection/>
    </xf>
    <xf numFmtId="1" fontId="12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6" applyNumberFormat="1" applyFont="1" applyBorder="1" applyProtection="1">
      <alignment/>
      <protection/>
    </xf>
    <xf numFmtId="0" fontId="11" fillId="0" borderId="10" xfId="36" applyFont="1" applyBorder="1" applyAlignment="1" applyProtection="1">
      <alignment horizontal="center" vertical="center" wrapText="1"/>
      <protection/>
    </xf>
    <xf numFmtId="0" fontId="11" fillId="0" borderId="0" xfId="40" applyFont="1" applyAlignment="1" applyProtection="1">
      <alignment horizontal="center"/>
      <protection/>
    </xf>
    <xf numFmtId="0" fontId="11" fillId="0" borderId="10" xfId="36" applyFont="1" applyBorder="1" applyAlignment="1" applyProtection="1">
      <alignment horizontal="center"/>
      <protection/>
    </xf>
    <xf numFmtId="1" fontId="12" fillId="0" borderId="10" xfId="36" applyNumberFormat="1" applyFont="1" applyBorder="1" applyAlignment="1" applyProtection="1">
      <alignment horizontal="center" vertical="center" wrapText="1"/>
      <protection/>
    </xf>
    <xf numFmtId="1" fontId="12" fillId="0" borderId="10" xfId="36" applyNumberFormat="1" applyFont="1" applyFill="1" applyBorder="1" applyAlignment="1" applyProtection="1">
      <alignment horizontal="right" vertical="center" wrapText="1"/>
      <protection/>
    </xf>
    <xf numFmtId="1" fontId="12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10" xfId="36" applyFont="1" applyFill="1" applyBorder="1" applyAlignment="1" applyProtection="1">
      <alignment horizontal="center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0" applyFont="1" applyProtection="1">
      <alignment/>
      <protection/>
    </xf>
    <xf numFmtId="0" fontId="11" fillId="0" borderId="10" xfId="36" applyFont="1" applyBorder="1" applyProtection="1">
      <alignment/>
      <protection/>
    </xf>
    <xf numFmtId="1" fontId="12" fillId="0" borderId="10" xfId="36" applyNumberFormat="1" applyFont="1" applyFill="1" applyBorder="1" applyAlignment="1" applyProtection="1">
      <alignment horizontal="right"/>
      <protection/>
    </xf>
    <xf numFmtId="1" fontId="11" fillId="34" borderId="16" xfId="43" applyNumberFormat="1" applyFont="1" applyFill="1" applyBorder="1" applyAlignment="1" applyProtection="1">
      <alignment vertical="center"/>
      <protection locked="0"/>
    </xf>
    <xf numFmtId="0" fontId="11" fillId="0" borderId="10" xfId="43" applyFont="1" applyBorder="1" applyAlignment="1" applyProtection="1">
      <alignment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2" fillId="34" borderId="10" xfId="42" applyNumberFormat="1" applyFont="1" applyFill="1" applyBorder="1" applyAlignment="1" applyProtection="1">
      <alignment wrapText="1"/>
      <protection locked="0"/>
    </xf>
    <xf numFmtId="1" fontId="12" fillId="0" borderId="0" xfId="42" applyNumberFormat="1" applyFont="1" applyAlignment="1" applyProtection="1">
      <alignment wrapText="1"/>
      <protection/>
    </xf>
    <xf numFmtId="0" fontId="12" fillId="0" borderId="0" xfId="44" applyFont="1" applyBorder="1" applyProtection="1">
      <alignment/>
      <protection/>
    </xf>
    <xf numFmtId="0" fontId="11" fillId="0" borderId="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 applyProtection="1">
      <alignment horizontal="left" vertical="center" wrapText="1"/>
      <protection/>
    </xf>
    <xf numFmtId="0" fontId="12" fillId="0" borderId="0" xfId="36" applyFont="1" applyAlignment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centerContinuous" vertical="center" wrapText="1"/>
      <protection/>
    </xf>
    <xf numFmtId="1" fontId="12" fillId="0" borderId="0" xfId="39" applyNumberFormat="1" applyFont="1" applyBorder="1" applyAlignment="1">
      <alignment vertical="justify" wrapText="1"/>
      <protection/>
    </xf>
    <xf numFmtId="0" fontId="11" fillId="0" borderId="12" xfId="37" applyFont="1" applyBorder="1" applyAlignment="1" applyProtection="1">
      <alignment horizontal="centerContinuous" vertical="center" wrapText="1"/>
      <protection/>
    </xf>
    <xf numFmtId="0" fontId="11" fillId="0" borderId="14" xfId="37" applyFont="1" applyBorder="1" applyAlignment="1" applyProtection="1">
      <alignment horizontal="centerContinuous" vertical="center" wrapText="1"/>
      <protection/>
    </xf>
    <xf numFmtId="0" fontId="11" fillId="0" borderId="16" xfId="37" applyFont="1" applyBorder="1" applyAlignment="1" applyProtection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Continuous" vertical="center" wrapText="1"/>
      <protection/>
    </xf>
    <xf numFmtId="44" fontId="11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0" fillId="0" borderId="0" xfId="41" applyFont="1" applyAlignment="1">
      <alignment horizontal="left" vertical="top" wrapText="1"/>
      <protection/>
    </xf>
    <xf numFmtId="0" fontId="10" fillId="0" borderId="0" xfId="41" applyFont="1" applyAlignment="1">
      <alignment vertical="top" wrapText="1"/>
      <protection/>
    </xf>
    <xf numFmtId="0" fontId="10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8" fillId="0" borderId="0" xfId="41" applyFont="1" applyBorder="1" applyAlignment="1" applyProtection="1">
      <alignment vertical="top" wrapText="1"/>
      <protection locked="0"/>
    </xf>
    <xf numFmtId="1" fontId="10" fillId="34" borderId="12" xfId="41" applyNumberFormat="1" applyFont="1" applyFill="1" applyBorder="1" applyAlignment="1" applyProtection="1">
      <alignment vertical="top" wrapText="1"/>
      <protection locked="0"/>
    </xf>
    <xf numFmtId="1" fontId="10" fillId="34" borderId="17" xfId="41" applyNumberFormat="1" applyFont="1" applyFill="1" applyBorder="1" applyAlignment="1" applyProtection="1">
      <alignment vertical="top" wrapText="1"/>
      <protection locked="0"/>
    </xf>
    <xf numFmtId="1" fontId="10" fillId="36" borderId="17" xfId="41" applyNumberFormat="1" applyFont="1" applyFill="1" applyBorder="1" applyAlignment="1" applyProtection="1">
      <alignment vertical="top" wrapText="1"/>
      <protection locked="0"/>
    </xf>
    <xf numFmtId="1" fontId="10" fillId="0" borderId="17" xfId="41" applyNumberFormat="1" applyFont="1" applyBorder="1" applyAlignment="1" applyProtection="1">
      <alignment vertical="top" wrapText="1"/>
      <protection/>
    </xf>
    <xf numFmtId="1" fontId="10" fillId="0" borderId="12" xfId="41" applyNumberFormat="1" applyFont="1" applyBorder="1" applyAlignment="1" applyProtection="1">
      <alignment vertical="top" wrapText="1"/>
      <protection/>
    </xf>
    <xf numFmtId="1" fontId="10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0" fillId="35" borderId="17" xfId="41" applyNumberFormat="1" applyFont="1" applyFill="1" applyBorder="1" applyAlignment="1" applyProtection="1">
      <alignment vertical="top" wrapText="1"/>
      <protection locked="0"/>
    </xf>
    <xf numFmtId="1" fontId="10" fillId="0" borderId="18" xfId="41" applyNumberFormat="1" applyFont="1" applyBorder="1" applyAlignment="1" applyProtection="1">
      <alignment vertical="top" wrapText="1"/>
      <protection/>
    </xf>
    <xf numFmtId="1" fontId="10" fillId="36" borderId="19" xfId="41" applyNumberFormat="1" applyFont="1" applyFill="1" applyBorder="1" applyAlignment="1" applyProtection="1">
      <alignment vertical="top" wrapText="1"/>
      <protection locked="0"/>
    </xf>
    <xf numFmtId="1" fontId="10" fillId="0" borderId="20" xfId="41" applyNumberFormat="1" applyFont="1" applyBorder="1" applyAlignment="1" applyProtection="1">
      <alignment vertical="top" wrapText="1"/>
      <protection/>
    </xf>
    <xf numFmtId="1" fontId="8" fillId="0" borderId="17" xfId="41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1" xfId="41" applyNumberFormat="1" applyFont="1" applyBorder="1" applyAlignment="1" applyProtection="1">
      <alignment vertical="top" wrapText="1"/>
      <protection/>
    </xf>
    <xf numFmtId="1" fontId="10" fillId="0" borderId="22" xfId="41" applyNumberFormat="1" applyFont="1" applyBorder="1" applyAlignment="1" applyProtection="1">
      <alignment vertical="top" wrapText="1"/>
      <protection/>
    </xf>
    <xf numFmtId="0" fontId="8" fillId="0" borderId="0" xfId="41" applyFont="1" applyBorder="1" applyAlignment="1">
      <alignment vertical="top" wrapText="1"/>
      <protection/>
    </xf>
    <xf numFmtId="49" fontId="8" fillId="0" borderId="0" xfId="41" applyNumberFormat="1" applyFont="1" applyBorder="1" applyAlignment="1">
      <alignment vertical="top" wrapText="1"/>
      <protection/>
    </xf>
    <xf numFmtId="1" fontId="10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1" fillId="0" borderId="13" xfId="44" applyFont="1" applyBorder="1" applyAlignment="1">
      <alignment horizontal="centerContinuous" vertical="center" wrapText="1"/>
      <protection/>
    </xf>
    <xf numFmtId="0" fontId="11" fillId="0" borderId="15" xfId="44" applyFont="1" applyBorder="1" applyAlignment="1">
      <alignment horizontal="centerContinuous" vertical="center" wrapText="1"/>
      <protection/>
    </xf>
    <xf numFmtId="0" fontId="11" fillId="0" borderId="11" xfId="44" applyFont="1" applyBorder="1" applyAlignment="1">
      <alignment horizontal="centerContinuous" vertical="center" wrapText="1"/>
      <protection/>
    </xf>
    <xf numFmtId="0" fontId="11" fillId="33" borderId="13" xfId="44" applyFont="1" applyFill="1" applyBorder="1" applyAlignment="1">
      <alignment horizontal="centerContinuous" vertical="center" wrapText="1"/>
      <protection/>
    </xf>
    <xf numFmtId="0" fontId="11" fillId="33" borderId="11" xfId="44" applyFont="1" applyFill="1" applyBorder="1" applyAlignment="1">
      <alignment horizontal="centerContinuous" vertical="center" wrapText="1"/>
      <protection/>
    </xf>
    <xf numFmtId="1" fontId="12" fillId="33" borderId="12" xfId="44" applyNumberFormat="1" applyFont="1" applyFill="1" applyBorder="1" applyAlignment="1" applyProtection="1">
      <alignment vertical="center"/>
      <protection locked="0"/>
    </xf>
    <xf numFmtId="1" fontId="12" fillId="33" borderId="14" xfId="44" applyNumberFormat="1" applyFont="1" applyFill="1" applyBorder="1" applyAlignment="1" applyProtection="1">
      <alignment vertical="center"/>
      <protection locked="0"/>
    </xf>
    <xf numFmtId="1" fontId="12" fillId="33" borderId="16" xfId="44" applyNumberFormat="1" applyFont="1" applyFill="1" applyBorder="1" applyAlignment="1" applyProtection="1">
      <alignment vertical="center"/>
      <protection locked="0"/>
    </xf>
    <xf numFmtId="1" fontId="12" fillId="34" borderId="10" xfId="44" applyNumberFormat="1" applyFont="1" applyFill="1" applyBorder="1" applyAlignment="1" applyProtection="1">
      <alignment vertical="center"/>
      <protection locked="0"/>
    </xf>
    <xf numFmtId="0" fontId="11" fillId="0" borderId="13" xfId="44" applyFont="1" applyBorder="1" applyAlignment="1">
      <alignment horizontal="left" vertical="center" wrapText="1"/>
      <protection/>
    </xf>
    <xf numFmtId="1" fontId="13" fillId="34" borderId="10" xfId="39" applyNumberFormat="1" applyFont="1" applyFill="1" applyBorder="1" applyAlignment="1" applyProtection="1">
      <alignment vertical="center" wrapText="1"/>
      <protection locked="0"/>
    </xf>
    <xf numFmtId="1" fontId="12" fillId="0" borderId="10" xfId="39" applyNumberFormat="1" applyFont="1" applyBorder="1" applyAlignment="1" applyProtection="1">
      <alignment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0" fontId="13" fillId="0" borderId="13" xfId="39" applyFont="1" applyBorder="1" applyAlignment="1" applyProtection="1">
      <alignment vertical="center" wrapText="1"/>
      <protection/>
    </xf>
    <xf numFmtId="1" fontId="12" fillId="33" borderId="14" xfId="39" applyNumberFormat="1" applyFont="1" applyFill="1" applyBorder="1" applyAlignment="1" applyProtection="1">
      <alignment vertical="center" wrapText="1"/>
      <protection/>
    </xf>
    <xf numFmtId="0" fontId="12" fillId="0" borderId="11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0" fontId="13" fillId="0" borderId="10" xfId="39" applyFont="1" applyBorder="1" applyAlignment="1" applyProtection="1">
      <alignment vertical="center" wrapText="1"/>
      <protection/>
    </xf>
    <xf numFmtId="1" fontId="12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12" xfId="44" applyNumberFormat="1" applyFont="1" applyFill="1" applyBorder="1" applyAlignment="1" applyProtection="1">
      <alignment vertical="center"/>
      <protection locked="0"/>
    </xf>
    <xf numFmtId="3" fontId="12" fillId="0" borderId="0" xfId="44" applyNumberFormat="1" applyFont="1" applyBorder="1" applyProtection="1">
      <alignment/>
      <protection/>
    </xf>
    <xf numFmtId="0" fontId="11" fillId="0" borderId="12" xfId="44" applyFont="1" applyBorder="1" applyAlignment="1">
      <alignment horizontal="centerContinuous" vertical="center" wrapText="1"/>
      <protection/>
    </xf>
    <xf numFmtId="0" fontId="11" fillId="0" borderId="16" xfId="44" applyFont="1" applyBorder="1" applyAlignment="1">
      <alignment horizontal="centerContinuous" vertical="center" wrapText="1"/>
      <protection/>
    </xf>
    <xf numFmtId="0" fontId="11" fillId="0" borderId="18" xfId="44" applyFont="1" applyBorder="1" applyAlignment="1">
      <alignment horizontal="left" vertical="center" wrapText="1"/>
      <protection/>
    </xf>
    <xf numFmtId="0" fontId="11" fillId="0" borderId="11" xfId="44" applyFont="1" applyBorder="1" applyAlignment="1">
      <alignment horizontal="center" vertical="center" wrapText="1"/>
      <protection/>
    </xf>
    <xf numFmtId="0" fontId="11" fillId="0" borderId="11" xfId="44" applyFont="1" applyFill="1" applyBorder="1" applyAlignment="1">
      <alignment horizontal="center" vertical="center" wrapText="1"/>
      <protection/>
    </xf>
    <xf numFmtId="0" fontId="11" fillId="0" borderId="23" xfId="44" applyFont="1" applyBorder="1" applyAlignment="1">
      <alignment horizontal="centerContinuous" vertical="center" wrapText="1"/>
      <protection/>
    </xf>
    <xf numFmtId="0" fontId="11" fillId="33" borderId="15" xfId="44" applyFont="1" applyFill="1" applyBorder="1" applyAlignment="1">
      <alignment horizontal="center" vertical="center" wrapText="1"/>
      <protection/>
    </xf>
    <xf numFmtId="0" fontId="11" fillId="0" borderId="18" xfId="44" applyFont="1" applyBorder="1" applyAlignment="1">
      <alignment horizontal="centerContinuous" vertical="center" wrapText="1"/>
      <protection/>
    </xf>
    <xf numFmtId="0" fontId="11" fillId="0" borderId="19" xfId="44" applyFont="1" applyBorder="1" applyAlignment="1">
      <alignment horizontal="center" vertical="center" wrapText="1"/>
      <protection/>
    </xf>
    <xf numFmtId="0" fontId="11" fillId="0" borderId="24" xfId="44" applyFont="1" applyBorder="1" applyAlignment="1">
      <alignment horizontal="centerContinuous" vertical="center" wrapText="1"/>
      <protection/>
    </xf>
    <xf numFmtId="0" fontId="11" fillId="0" borderId="25" xfId="44" applyFont="1" applyBorder="1" applyAlignment="1">
      <alignment horizontal="centerContinuous" vertical="center" wrapText="1"/>
      <protection/>
    </xf>
    <xf numFmtId="49" fontId="11" fillId="0" borderId="18" xfId="44" applyNumberFormat="1" applyFont="1" applyBorder="1" applyAlignment="1">
      <alignment horizontal="centerContinuous" vertical="center" wrapText="1"/>
      <protection/>
    </xf>
    <xf numFmtId="49" fontId="11" fillId="0" borderId="19" xfId="44" applyNumberFormat="1" applyFont="1" applyBorder="1" applyAlignment="1">
      <alignment horizontal="centerContinuous" vertical="center" wrapText="1"/>
      <protection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8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center" vertical="top" wrapText="1"/>
      <protection locked="0"/>
    </xf>
    <xf numFmtId="0" fontId="10" fillId="0" borderId="0" xfId="41" applyFont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horizontal="center" vertical="top"/>
      <protection locked="0"/>
    </xf>
    <xf numFmtId="0" fontId="8" fillId="0" borderId="0" xfId="42" applyFont="1" applyAlignment="1" applyProtection="1">
      <alignment wrapText="1"/>
      <protection locked="0"/>
    </xf>
    <xf numFmtId="0" fontId="8" fillId="0" borderId="26" xfId="41" applyFont="1" applyBorder="1" applyAlignment="1" applyProtection="1">
      <alignment horizontal="center" vertical="center"/>
      <protection/>
    </xf>
    <xf numFmtId="0" fontId="8" fillId="0" borderId="27" xfId="41" applyFont="1" applyBorder="1" applyAlignment="1" applyProtection="1">
      <alignment horizontal="center" vertical="top" wrapText="1"/>
      <protection/>
    </xf>
    <xf numFmtId="14" fontId="8" fillId="0" borderId="27" xfId="41" applyNumberFormat="1" applyFont="1" applyBorder="1" applyAlignment="1" applyProtection="1">
      <alignment horizontal="center" vertical="top" wrapText="1"/>
      <protection/>
    </xf>
    <xf numFmtId="49" fontId="8" fillId="0" borderId="27" xfId="41" applyNumberFormat="1" applyFont="1" applyBorder="1" applyAlignment="1" applyProtection="1">
      <alignment horizontal="center" vertical="center" wrapText="1"/>
      <protection/>
    </xf>
    <xf numFmtId="14" fontId="8" fillId="0" borderId="28" xfId="41" applyNumberFormat="1" applyFont="1" applyBorder="1" applyAlignment="1" applyProtection="1">
      <alignment horizontal="center" vertical="top" wrapText="1"/>
      <protection/>
    </xf>
    <xf numFmtId="0" fontId="8" fillId="0" borderId="29" xfId="41" applyFont="1" applyBorder="1" applyAlignment="1" applyProtection="1">
      <alignment horizontal="center" vertical="center" wrapText="1"/>
      <protection/>
    </xf>
    <xf numFmtId="0" fontId="8" fillId="0" borderId="10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center" vertical="center" wrapText="1"/>
      <protection/>
    </xf>
    <xf numFmtId="0" fontId="8" fillId="0" borderId="17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right" vertical="top" wrapText="1"/>
      <protection/>
    </xf>
    <xf numFmtId="0" fontId="10" fillId="0" borderId="10" xfId="41" applyFont="1" applyBorder="1" applyAlignment="1" applyProtection="1">
      <alignment vertical="top" wrapText="1"/>
      <protection/>
    </xf>
    <xf numFmtId="0" fontId="10" fillId="0" borderId="12" xfId="41" applyFont="1" applyBorder="1" applyAlignment="1" applyProtection="1">
      <alignment vertical="top" wrapText="1"/>
      <protection/>
    </xf>
    <xf numFmtId="49" fontId="8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41" applyFont="1" applyFill="1" applyBorder="1" applyAlignment="1" applyProtection="1">
      <alignment vertical="top" wrapText="1"/>
      <protection/>
    </xf>
    <xf numFmtId="0" fontId="10" fillId="0" borderId="10" xfId="4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9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19" fillId="37" borderId="10" xfId="41" applyNumberFormat="1" applyFont="1" applyFill="1" applyBorder="1" applyAlignment="1" applyProtection="1">
      <alignment vertical="top" wrapText="1"/>
      <protection/>
    </xf>
    <xf numFmtId="1" fontId="10" fillId="0" borderId="10" xfId="41" applyNumberFormat="1" applyFont="1" applyBorder="1" applyAlignment="1" applyProtection="1">
      <alignment vertical="top" wrapText="1"/>
      <protection/>
    </xf>
    <xf numFmtId="1" fontId="19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8" fillId="0" borderId="18" xfId="41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41" applyNumberFormat="1" applyFont="1" applyFill="1" applyBorder="1" applyAlignment="1" applyProtection="1">
      <alignment vertical="top"/>
      <protection/>
    </xf>
    <xf numFmtId="0" fontId="19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8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0" fillId="0" borderId="30" xfId="41" applyNumberFormat="1" applyFont="1" applyBorder="1" applyAlignment="1" applyProtection="1">
      <alignment vertical="top" wrapText="1"/>
      <protection/>
    </xf>
    <xf numFmtId="1" fontId="10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0" fillId="0" borderId="32" xfId="41" applyNumberFormat="1" applyFont="1" applyBorder="1" applyAlignment="1" applyProtection="1">
      <alignment vertical="top" wrapText="1"/>
      <protection/>
    </xf>
    <xf numFmtId="1" fontId="10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1" fillId="0" borderId="10" xfId="43" applyFont="1" applyBorder="1" applyAlignment="1" applyProtection="1">
      <alignment horizontal="center"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0" fontId="11" fillId="0" borderId="12" xfId="43" applyFont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2" fillId="0" borderId="10" xfId="43" applyFont="1" applyFill="1" applyBorder="1" applyProtection="1">
      <alignment/>
      <protection/>
    </xf>
    <xf numFmtId="0" fontId="12" fillId="0" borderId="10" xfId="43" applyFont="1" applyBorder="1" applyAlignment="1" applyProtection="1">
      <alignment vertical="center" wrapText="1"/>
      <protection/>
    </xf>
    <xf numFmtId="3" fontId="12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Fill="1" applyBorder="1" applyAlignment="1" applyProtection="1">
      <alignment vertical="center" wrapText="1"/>
      <protection/>
    </xf>
    <xf numFmtId="0" fontId="13" fillId="0" borderId="10" xfId="43" applyFont="1" applyBorder="1" applyAlignment="1" applyProtection="1">
      <alignment horizontal="right" vertical="center"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3" fontId="13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Border="1" applyAlignment="1" applyProtection="1">
      <alignment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2" fillId="0" borderId="29" xfId="43" applyFont="1" applyBorder="1" applyAlignment="1" applyProtection="1">
      <alignment vertical="center" wrapText="1"/>
      <protection/>
    </xf>
    <xf numFmtId="49" fontId="12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4" xfId="43" applyFont="1" applyBorder="1" applyAlignment="1" applyProtection="1">
      <alignment vertical="center" wrapText="1"/>
      <protection/>
    </xf>
    <xf numFmtId="0" fontId="11" fillId="0" borderId="12" xfId="43" applyFont="1" applyBorder="1" applyAlignment="1" applyProtection="1">
      <alignment vertical="center" wrapText="1"/>
      <protection/>
    </xf>
    <xf numFmtId="0" fontId="15" fillId="0" borderId="10" xfId="43" applyFont="1" applyBorder="1" applyAlignment="1" applyProtection="1">
      <alignment vertical="center" wrapText="1"/>
      <protection/>
    </xf>
    <xf numFmtId="0" fontId="12" fillId="0" borderId="0" xfId="43" applyFont="1" applyBorder="1" applyAlignment="1" applyProtection="1">
      <alignment wrapText="1"/>
      <protection/>
    </xf>
    <xf numFmtId="1" fontId="12" fillId="0" borderId="10" xfId="43" applyNumberFormat="1" applyFont="1" applyBorder="1" applyAlignment="1" applyProtection="1">
      <alignment vertical="center"/>
      <protection/>
    </xf>
    <xf numFmtId="1" fontId="10" fillId="38" borderId="17" xfId="41" applyNumberFormat="1" applyFont="1" applyFill="1" applyBorder="1" applyAlignment="1" applyProtection="1">
      <alignment vertical="top" wrapText="1"/>
      <protection locked="0"/>
    </xf>
    <xf numFmtId="1" fontId="10" fillId="38" borderId="12" xfId="41" applyNumberFormat="1" applyFont="1" applyFill="1" applyBorder="1" applyAlignment="1" applyProtection="1">
      <alignment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0" fontId="12" fillId="0" borderId="0" xfId="42" applyFont="1" applyFill="1" applyAlignment="1" applyProtection="1">
      <alignment wrapText="1"/>
      <protection locked="0"/>
    </xf>
    <xf numFmtId="0" fontId="11" fillId="0" borderId="0" xfId="42" applyFont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Border="1" applyAlignment="1" applyProtection="1">
      <alignment horizontal="centerContinuous" vertical="center" wrapText="1"/>
      <protection locked="0"/>
    </xf>
    <xf numFmtId="1" fontId="12" fillId="0" borderId="0" xfId="42" applyNumberFormat="1" applyFont="1" applyBorder="1" applyAlignment="1" applyProtection="1">
      <alignment wrapText="1"/>
      <protection/>
    </xf>
    <xf numFmtId="0" fontId="12" fillId="0" borderId="0" xfId="42" applyFont="1" applyAlignment="1" applyProtection="1">
      <alignment horizontal="centerContinuous" wrapText="1"/>
      <protection/>
    </xf>
    <xf numFmtId="0" fontId="12" fillId="0" borderId="0" xfId="42" applyFont="1" applyAlignment="1" applyProtection="1">
      <alignment horizontal="center" wrapText="1"/>
      <protection/>
    </xf>
    <xf numFmtId="0" fontId="11" fillId="0" borderId="0" xfId="42" applyFont="1" applyAlignment="1" applyProtection="1">
      <alignment wrapText="1"/>
      <protection/>
    </xf>
    <xf numFmtId="0" fontId="11" fillId="0" borderId="10" xfId="42" applyFont="1" applyBorder="1" applyAlignment="1" applyProtection="1">
      <alignment horizontal="center" vertical="center" wrapText="1"/>
      <protection/>
    </xf>
    <xf numFmtId="14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wrapText="1"/>
      <protection/>
    </xf>
    <xf numFmtId="49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wrapText="1"/>
      <protection/>
    </xf>
    <xf numFmtId="49" fontId="13" fillId="0" borderId="10" xfId="42" applyNumberFormat="1" applyFont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0" fontId="12" fillId="0" borderId="10" xfId="42" applyFont="1" applyFill="1" applyBorder="1" applyAlignment="1" applyProtection="1">
      <alignment wrapText="1"/>
      <protection/>
    </xf>
    <xf numFmtId="49" fontId="12" fillId="0" borderId="10" xfId="42" applyNumberFormat="1" applyFont="1" applyFill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right" wrapText="1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1" fontId="12" fillId="0" borderId="10" xfId="42" applyNumberFormat="1" applyFont="1" applyFill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2" fillId="0" borderId="0" xfId="42" applyNumberFormat="1" applyFont="1" applyBorder="1" applyAlignment="1" applyProtection="1">
      <alignment wrapText="1"/>
      <protection/>
    </xf>
    <xf numFmtId="1" fontId="12" fillId="0" borderId="0" xfId="42" applyNumberFormat="1" applyFont="1" applyFill="1" applyBorder="1" applyAlignment="1" applyProtection="1">
      <alignment wrapText="1"/>
      <protection/>
    </xf>
    <xf numFmtId="0" fontId="11" fillId="0" borderId="0" xfId="42" applyFont="1" applyAlignment="1" applyProtection="1">
      <alignment horizontal="center"/>
      <protection/>
    </xf>
    <xf numFmtId="1" fontId="12" fillId="0" borderId="10" xfId="44" applyNumberFormat="1" applyFont="1" applyFill="1" applyBorder="1" applyAlignment="1" applyProtection="1">
      <alignment vertical="center"/>
      <protection/>
    </xf>
    <xf numFmtId="1" fontId="12" fillId="0" borderId="12" xfId="44" applyNumberFormat="1" applyFont="1" applyFill="1" applyBorder="1" applyAlignment="1" applyProtection="1">
      <alignment vertical="center"/>
      <protection/>
    </xf>
    <xf numFmtId="0" fontId="11" fillId="0" borderId="0" xfId="44" applyFont="1" applyBorder="1" applyAlignment="1" applyProtection="1">
      <alignment vertical="center" wrapText="1"/>
      <protection locked="0"/>
    </xf>
    <xf numFmtId="49" fontId="11" fillId="0" borderId="0" xfId="44" applyNumberFormat="1" applyFont="1" applyBorder="1" applyAlignment="1" applyProtection="1">
      <alignment horizontal="center" vertical="center" wrapText="1"/>
      <protection locked="0"/>
    </xf>
    <xf numFmtId="0" fontId="12" fillId="0" borderId="0" xfId="44" applyFont="1" applyBorder="1" applyProtection="1">
      <alignment/>
      <protection locked="0"/>
    </xf>
    <xf numFmtId="0" fontId="12" fillId="0" borderId="0" xfId="40" applyFont="1" applyProtection="1">
      <alignment/>
      <protection locked="0"/>
    </xf>
    <xf numFmtId="0" fontId="11" fillId="0" borderId="0" xfId="39" applyFont="1" applyAlignment="1" applyProtection="1">
      <alignment horizontal="centerContinuous"/>
      <protection locked="0"/>
    </xf>
    <xf numFmtId="0" fontId="12" fillId="0" borderId="0" xfId="39" applyFont="1" applyProtection="1">
      <alignment/>
      <protection locked="0"/>
    </xf>
    <xf numFmtId="0" fontId="12" fillId="0" borderId="0" xfId="39" applyFont="1" applyAlignment="1" applyProtection="1">
      <alignment horizontal="left" vertical="center" wrapText="1"/>
      <protection locked="0"/>
    </xf>
    <xf numFmtId="0" fontId="12" fillId="0" borderId="0" xfId="39" applyFont="1" applyAlignment="1" applyProtection="1">
      <alignment vertical="center" wrapText="1"/>
      <protection locked="0"/>
    </xf>
    <xf numFmtId="0" fontId="11" fillId="0" borderId="0" xfId="39" applyFont="1" applyProtection="1">
      <alignment/>
      <protection locked="0"/>
    </xf>
    <xf numFmtId="0" fontId="12" fillId="0" borderId="0" xfId="39" applyFont="1" applyAlignment="1" applyProtection="1">
      <alignment/>
      <protection locked="0"/>
    </xf>
    <xf numFmtId="0" fontId="11" fillId="0" borderId="0" xfId="39" applyFont="1" applyBorder="1" applyAlignment="1" applyProtection="1">
      <alignment horizontal="centerContinuous"/>
      <protection locked="0"/>
    </xf>
    <xf numFmtId="0" fontId="11" fillId="0" borderId="10" xfId="39" applyFont="1" applyBorder="1" applyAlignment="1" applyProtection="1">
      <alignment horizontal="centerContinuous" vertical="center" wrapText="1"/>
      <protection/>
    </xf>
    <xf numFmtId="0" fontId="11" fillId="0" borderId="10" xfId="39" applyFont="1" applyBorder="1" applyAlignment="1" applyProtection="1">
      <alignment horizontal="center" vertical="center" wrapText="1"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horizontal="centerContinuous"/>
      <protection/>
    </xf>
    <xf numFmtId="0" fontId="11" fillId="0" borderId="10" xfId="39" applyFont="1" applyBorder="1" applyAlignment="1" applyProtection="1">
      <alignment horizontal="center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vertical="justify" wrapText="1"/>
      <protection/>
    </xf>
    <xf numFmtId="49" fontId="11" fillId="33" borderId="10" xfId="39" applyNumberFormat="1" applyFont="1" applyFill="1" applyBorder="1" applyAlignment="1" applyProtection="1">
      <alignment vertical="justify" wrapText="1"/>
      <protection/>
    </xf>
    <xf numFmtId="0" fontId="12" fillId="33" borderId="10" xfId="39" applyFont="1" applyFill="1" applyBorder="1" applyAlignment="1" applyProtection="1">
      <alignment horizontal="left" vertical="center" wrapText="1"/>
      <protection/>
    </xf>
    <xf numFmtId="0" fontId="12" fillId="0" borderId="10" xfId="39" applyFont="1" applyBorder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right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Protection="1">
      <alignment/>
      <protection/>
    </xf>
    <xf numFmtId="0" fontId="11" fillId="0" borderId="10" xfId="39" applyFont="1" applyBorder="1" applyAlignment="1" applyProtection="1">
      <alignment horizontal="left"/>
      <protection/>
    </xf>
    <xf numFmtId="0" fontId="11" fillId="0" borderId="10" xfId="39" applyFont="1" applyBorder="1" applyAlignment="1" applyProtection="1">
      <alignment vertical="top"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0" fontId="12" fillId="0" borderId="10" xfId="39" applyFont="1" applyBorder="1" applyAlignment="1" applyProtection="1">
      <alignment wrapText="1"/>
      <protection/>
    </xf>
    <xf numFmtId="0" fontId="12" fillId="0" borderId="10" xfId="39" applyFont="1" applyBorder="1" applyAlignment="1" applyProtection="1">
      <alignment horizontal="left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0" fontId="11" fillId="0" borderId="12" xfId="39" applyFont="1" applyBorder="1" applyAlignment="1" applyProtection="1">
      <alignment vertical="justify" wrapText="1"/>
      <protection/>
    </xf>
    <xf numFmtId="49" fontId="12" fillId="33" borderId="12" xfId="39" applyNumberFormat="1" applyFont="1" applyFill="1" applyBorder="1" applyAlignment="1" applyProtection="1">
      <alignment horizontal="center" vertical="center" wrapText="1"/>
      <protection/>
    </xf>
    <xf numFmtId="0" fontId="17" fillId="0" borderId="10" xfId="39" applyFont="1" applyBorder="1" applyAlignment="1" applyProtection="1">
      <alignment vertical="justify"/>
      <protection/>
    </xf>
    <xf numFmtId="49" fontId="12" fillId="0" borderId="11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vertical="justify"/>
      <protection/>
    </xf>
    <xf numFmtId="1" fontId="12" fillId="33" borderId="16" xfId="39" applyNumberFormat="1" applyFont="1" applyFill="1" applyBorder="1" applyAlignment="1" applyProtection="1">
      <alignment horizontal="center" vertical="center" wrapText="1"/>
      <protection/>
    </xf>
    <xf numFmtId="1" fontId="12" fillId="0" borderId="0" xfId="39" applyNumberFormat="1" applyFont="1" applyAlignment="1" applyProtection="1">
      <alignment vertical="center" wrapText="1"/>
      <protection locked="0"/>
    </xf>
    <xf numFmtId="1" fontId="12" fillId="0" borderId="0" xfId="39" applyNumberFormat="1" applyFont="1" applyAlignment="1" applyProtection="1">
      <alignment horizontal="left" vertical="center" wrapText="1"/>
      <protection locked="0"/>
    </xf>
    <xf numFmtId="0" fontId="12" fillId="0" borderId="0" xfId="36" applyFont="1" applyAlignment="1" applyProtection="1">
      <alignment horizontal="left" vertical="center" wrapText="1"/>
      <protection locked="0"/>
    </xf>
    <xf numFmtId="49" fontId="12" fillId="0" borderId="0" xfId="36" applyNumberFormat="1" applyFont="1" applyAlignment="1" applyProtection="1">
      <alignment horizontal="left" vertical="center" wrapText="1"/>
      <protection locked="0"/>
    </xf>
    <xf numFmtId="0" fontId="12" fillId="0" borderId="0" xfId="36" applyFont="1" applyProtection="1">
      <alignment/>
      <protection locked="0"/>
    </xf>
    <xf numFmtId="49" fontId="12" fillId="0" borderId="0" xfId="40" applyNumberFormat="1" applyFont="1" applyProtection="1">
      <alignment/>
      <protection locked="0"/>
    </xf>
    <xf numFmtId="0" fontId="11" fillId="0" borderId="12" xfId="36" applyFont="1" applyBorder="1" applyAlignment="1" applyProtection="1">
      <alignment horizontal="centerContinuous" vertical="center" wrapText="1"/>
      <protection/>
    </xf>
    <xf numFmtId="49" fontId="11" fillId="0" borderId="13" xfId="36" applyNumberFormat="1" applyFont="1" applyBorder="1" applyAlignment="1" applyProtection="1">
      <alignment horizontal="center" vertical="center" wrapText="1"/>
      <protection/>
    </xf>
    <xf numFmtId="1" fontId="11" fillId="0" borderId="16" xfId="36" applyNumberFormat="1" applyFont="1" applyBorder="1" applyAlignment="1" applyProtection="1">
      <alignment horizontal="centerContinuous" vertical="center" wrapText="1"/>
      <protection/>
    </xf>
    <xf numFmtId="49" fontId="11" fillId="0" borderId="11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right" vertical="center" wrapText="1"/>
      <protection/>
    </xf>
    <xf numFmtId="49" fontId="11" fillId="0" borderId="1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0" fontId="11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right"/>
      <protection/>
    </xf>
    <xf numFmtId="0" fontId="12" fillId="0" borderId="10" xfId="36" applyFont="1" applyBorder="1" applyAlignment="1" applyProtection="1">
      <alignment vertical="center" wrapText="1"/>
      <protection/>
    </xf>
    <xf numFmtId="49" fontId="17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 quotePrefix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center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0" fontId="11" fillId="0" borderId="0" xfId="36" applyFont="1" applyBorder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9" applyNumberFormat="1" applyFont="1" applyBorder="1" applyAlignment="1" applyProtection="1">
      <alignment vertical="justify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49" fontId="12" fillId="0" borderId="0" xfId="37" applyNumberFormat="1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centerContinuous" vertical="center" wrapText="1"/>
      <protection locked="0"/>
    </xf>
    <xf numFmtId="0" fontId="11" fillId="0" borderId="0" xfId="37" applyFont="1" applyAlignment="1" applyProtection="1">
      <alignment horizontal="center" vertical="center" wrapText="1"/>
      <protection locked="0"/>
    </xf>
    <xf numFmtId="0" fontId="11" fillId="0" borderId="0" xfId="37" applyFont="1" applyProtection="1">
      <alignment/>
      <protection locked="0"/>
    </xf>
    <xf numFmtId="1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0" xfId="37" applyNumberFormat="1" applyFont="1" applyAlignment="1" applyProtection="1">
      <alignment vertical="center" wrapText="1"/>
      <protection locked="0"/>
    </xf>
    <xf numFmtId="0" fontId="11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1" fillId="0" borderId="0" xfId="43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1" fillId="35" borderId="10" xfId="43" applyNumberFormat="1" applyFont="1" applyFill="1" applyBorder="1" applyAlignment="1" applyProtection="1">
      <alignment vertical="center"/>
      <protection locked="0"/>
    </xf>
    <xf numFmtId="0" fontId="10" fillId="0" borderId="0" xfId="41" applyFont="1" applyBorder="1" applyAlignment="1" applyProtection="1">
      <alignment vertical="top"/>
      <protection locked="0"/>
    </xf>
    <xf numFmtId="49" fontId="8" fillId="0" borderId="0" xfId="41" applyNumberFormat="1" applyFont="1" applyBorder="1" applyAlignment="1" applyProtection="1">
      <alignment vertical="top" wrapText="1"/>
      <protection locked="0"/>
    </xf>
    <xf numFmtId="1" fontId="10" fillId="0" borderId="0" xfId="41" applyNumberFormat="1" applyFont="1" applyBorder="1" applyAlignment="1" applyProtection="1">
      <alignment vertical="top" wrapText="1"/>
      <protection locked="0"/>
    </xf>
    <xf numFmtId="1" fontId="12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Fill="1" applyAlignment="1" applyProtection="1">
      <alignment horizontal="right" vertical="top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0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18" fillId="37" borderId="10" xfId="41" applyFont="1" applyFill="1" applyBorder="1" applyAlignment="1" applyProtection="1">
      <alignment horizontal="left" vertical="top" wrapText="1"/>
      <protection/>
    </xf>
    <xf numFmtId="1" fontId="18" fillId="37" borderId="10" xfId="41" applyNumberFormat="1" applyFont="1" applyFill="1" applyBorder="1" applyAlignment="1" applyProtection="1">
      <alignment vertical="top" wrapText="1"/>
      <protection/>
    </xf>
    <xf numFmtId="0" fontId="18" fillId="37" borderId="37" xfId="41" applyFont="1" applyFill="1" applyBorder="1" applyAlignment="1" applyProtection="1">
      <alignment horizontal="left" vertical="top" wrapText="1"/>
      <protection/>
    </xf>
    <xf numFmtId="0" fontId="18" fillId="37" borderId="29" xfId="41" applyFont="1" applyFill="1" applyBorder="1" applyAlignment="1" applyProtection="1">
      <alignment vertical="top" wrapText="1"/>
      <protection/>
    </xf>
    <xf numFmtId="0" fontId="18" fillId="37" borderId="38" xfId="41" applyFont="1" applyFill="1" applyBorder="1" applyAlignment="1" applyProtection="1">
      <alignment vertical="top" wrapText="1"/>
      <protection/>
    </xf>
    <xf numFmtId="49" fontId="18" fillId="37" borderId="36" xfId="41" applyNumberFormat="1" applyFont="1" applyFill="1" applyBorder="1" applyAlignment="1" applyProtection="1">
      <alignment vertical="center" wrapText="1"/>
      <protection/>
    </xf>
    <xf numFmtId="0" fontId="18" fillId="37" borderId="10" xfId="41" applyFont="1" applyFill="1" applyBorder="1" applyAlignment="1" applyProtection="1">
      <alignment vertical="top" wrapText="1"/>
      <protection/>
    </xf>
    <xf numFmtId="0" fontId="5" fillId="0" borderId="0" xfId="38" applyNumberFormat="1" applyFont="1" applyAlignment="1" applyProtection="1">
      <alignment horizontal="center" vertical="center" wrapText="1"/>
      <protection locked="0"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1" fillId="0" borderId="0" xfId="44" applyFont="1" applyBorder="1" applyAlignment="1" applyProtection="1">
      <alignment horizontal="left" wrapText="1"/>
      <protection locked="0"/>
    </xf>
    <xf numFmtId="0" fontId="12" fillId="0" borderId="10" xfId="39" applyFont="1" applyBorder="1" applyAlignment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/>
      <protection/>
    </xf>
    <xf numFmtId="1" fontId="12" fillId="34" borderId="10" xfId="39" applyNumberFormat="1" applyFont="1" applyFill="1" applyBorder="1" applyAlignment="1" applyProtection="1">
      <alignment vertical="center"/>
      <protection locked="0"/>
    </xf>
    <xf numFmtId="1" fontId="12" fillId="34" borderId="10" xfId="39" applyNumberFormat="1" applyFont="1" applyFill="1" applyBorder="1" applyAlignment="1" applyProtection="1">
      <alignment horizontal="center" vertical="center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3" fontId="11" fillId="0" borderId="16" xfId="43" applyNumberFormat="1" applyFont="1" applyFill="1" applyBorder="1" applyAlignment="1" applyProtection="1">
      <alignment vertical="center"/>
      <protection/>
    </xf>
    <xf numFmtId="0" fontId="10" fillId="0" borderId="10" xfId="41" applyFont="1" applyBorder="1" applyAlignment="1" applyProtection="1">
      <alignment vertical="top"/>
      <protection locked="0"/>
    </xf>
    <xf numFmtId="0" fontId="8" fillId="0" borderId="10" xfId="41" applyFont="1" applyBorder="1" applyAlignment="1" applyProtection="1">
      <alignment horizontal="left" vertical="top" wrapText="1"/>
      <protection locked="0"/>
    </xf>
    <xf numFmtId="0" fontId="11" fillId="0" borderId="0" xfId="43" applyFont="1" applyBorder="1" applyAlignment="1" applyProtection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centerContinuous"/>
      <protection/>
    </xf>
    <xf numFmtId="0" fontId="12" fillId="0" borderId="35" xfId="43" applyFont="1" applyBorder="1" applyAlignment="1" applyProtection="1">
      <alignment horizontal="centerContinuous"/>
      <protection/>
    </xf>
    <xf numFmtId="0" fontId="12" fillId="0" borderId="0" xfId="43" applyFont="1" applyAlignment="1" applyProtection="1">
      <alignment horizontal="centerContinuous" wrapText="1"/>
      <protection/>
    </xf>
    <xf numFmtId="0" fontId="11" fillId="0" borderId="0" xfId="41" applyFont="1" applyBorder="1" applyAlignment="1" applyProtection="1">
      <alignment vertical="top" wrapText="1"/>
      <protection/>
    </xf>
    <xf numFmtId="0" fontId="11" fillId="0" borderId="0" xfId="42" applyFont="1" applyBorder="1" applyAlignment="1" applyProtection="1">
      <alignment horizontal="centerContinuous" vertical="center" wrapText="1"/>
      <protection/>
    </xf>
    <xf numFmtId="0" fontId="11" fillId="0" borderId="0" xfId="42" applyFont="1" applyFill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left" vertical="top"/>
      <protection/>
    </xf>
    <xf numFmtId="0" fontId="11" fillId="0" borderId="0" xfId="41" applyFont="1" applyBorder="1" applyAlignment="1" applyProtection="1">
      <alignment vertical="top"/>
      <protection/>
    </xf>
    <xf numFmtId="0" fontId="11" fillId="0" borderId="0" xfId="41" applyFont="1" applyFill="1" applyBorder="1" applyAlignment="1" applyProtection="1">
      <alignment vertical="top" wrapText="1"/>
      <protection/>
    </xf>
    <xf numFmtId="0" fontId="11" fillId="0" borderId="0" xfId="42" applyFont="1" applyFill="1" applyBorder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centerContinuous" wrapText="1"/>
      <protection/>
    </xf>
    <xf numFmtId="49" fontId="11" fillId="0" borderId="0" xfId="44" applyNumberFormat="1" applyFont="1" applyAlignment="1" applyProtection="1">
      <alignment horizontal="center" wrapText="1"/>
      <protection/>
    </xf>
    <xf numFmtId="0" fontId="11" fillId="0" borderId="0" xfId="44" applyFont="1" applyAlignment="1" applyProtection="1">
      <alignment horizontal="centerContinuous"/>
      <protection/>
    </xf>
    <xf numFmtId="0" fontId="12" fillId="0" borderId="0" xfId="44" applyFont="1" applyProtection="1">
      <alignment/>
      <protection/>
    </xf>
    <xf numFmtId="0" fontId="10" fillId="0" borderId="0" xfId="44" applyFont="1" applyAlignment="1" applyProtection="1">
      <alignment horizontal="left"/>
      <protection/>
    </xf>
    <xf numFmtId="0" fontId="11" fillId="0" borderId="0" xfId="44" applyFont="1" applyBorder="1" applyAlignment="1" applyProtection="1">
      <alignment horizontal="left" vertical="top" wrapText="1"/>
      <protection/>
    </xf>
    <xf numFmtId="0" fontId="11" fillId="0" borderId="0" xfId="44" applyFont="1" applyProtection="1">
      <alignment/>
      <protection/>
    </xf>
    <xf numFmtId="0" fontId="11" fillId="0" borderId="0" xfId="42" applyFont="1" applyAlignment="1" applyProtection="1">
      <alignment horizontal="right" wrapText="1"/>
      <protection/>
    </xf>
    <xf numFmtId="0" fontId="11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center"/>
      <protection/>
    </xf>
    <xf numFmtId="0" fontId="6" fillId="0" borderId="0" xfId="39" applyFont="1" applyAlignment="1" applyProtection="1">
      <alignment horizontal="left"/>
      <protection/>
    </xf>
    <xf numFmtId="0" fontId="12" fillId="0" borderId="0" xfId="39" applyFont="1" applyBorder="1" applyAlignment="1" applyProtection="1">
      <alignment vertical="justify" wrapText="1"/>
      <protection/>
    </xf>
    <xf numFmtId="0" fontId="12" fillId="0" borderId="0" xfId="39" applyFont="1" applyBorder="1" applyAlignment="1" applyProtection="1">
      <alignment horizontal="center" vertical="justify" wrapText="1"/>
      <protection/>
    </xf>
    <xf numFmtId="0" fontId="12" fillId="0" borderId="0" xfId="39" applyFont="1" applyProtection="1">
      <alignment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Alignment="1" applyProtection="1">
      <alignment horizontal="left" vertical="center" wrapText="1"/>
      <protection/>
    </xf>
    <xf numFmtId="0" fontId="11" fillId="0" borderId="0" xfId="36" applyFont="1" applyAlignment="1" applyProtection="1">
      <alignment horizontal="center" vertical="center"/>
      <protection/>
    </xf>
    <xf numFmtId="49" fontId="11" fillId="0" borderId="0" xfId="36" applyNumberFormat="1" applyFont="1" applyAlignment="1" applyProtection="1">
      <alignment horizontal="center" vertical="center"/>
      <protection/>
    </xf>
    <xf numFmtId="1" fontId="11" fillId="0" borderId="0" xfId="36" applyNumberFormat="1" applyFont="1" applyAlignment="1" applyProtection="1">
      <alignment horizontal="center" vertical="center"/>
      <protection/>
    </xf>
    <xf numFmtId="0" fontId="11" fillId="0" borderId="0" xfId="39" applyFont="1" applyAlignment="1" applyProtection="1">
      <alignment horizontal="left" vertical="justify"/>
      <protection/>
    </xf>
    <xf numFmtId="1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36" applyFont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left" vertical="center" wrapText="1"/>
      <protection/>
    </xf>
    <xf numFmtId="1" fontId="12" fillId="0" borderId="0" xfId="36" applyNumberFormat="1" applyFont="1" applyAlignment="1" applyProtection="1">
      <alignment horizontal="left" vertical="center" wrapText="1"/>
      <protection/>
    </xf>
    <xf numFmtId="0" fontId="11" fillId="0" borderId="0" xfId="36" applyFont="1" applyProtection="1">
      <alignment/>
      <protection/>
    </xf>
    <xf numFmtId="0" fontId="11" fillId="0" borderId="0" xfId="39" applyFont="1" applyAlignment="1" applyProtection="1">
      <alignment vertical="justify"/>
      <protection/>
    </xf>
    <xf numFmtId="0" fontId="10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/>
      <protection/>
    </xf>
    <xf numFmtId="49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41" applyNumberFormat="1" applyFont="1" applyBorder="1" applyAlignment="1" applyProtection="1">
      <alignment horizontal="left" vertical="top" wrapText="1"/>
      <protection locked="0"/>
    </xf>
    <xf numFmtId="165" fontId="11" fillId="0" borderId="0" xfId="41" applyNumberFormat="1" applyFont="1" applyBorder="1" applyAlignment="1" applyProtection="1">
      <alignment horizontal="left" vertical="top"/>
      <protection/>
    </xf>
    <xf numFmtId="0" fontId="6" fillId="0" borderId="0" xfId="38" applyFont="1" applyAlignment="1">
      <alignment horizontal="left" vertical="center" wrapText="1"/>
      <protection/>
    </xf>
    <xf numFmtId="49" fontId="6" fillId="0" borderId="0" xfId="38" applyNumberFormat="1" applyFont="1" applyAlignment="1">
      <alignment horizontal="left" vertical="center" wrapText="1"/>
      <protection/>
    </xf>
    <xf numFmtId="0" fontId="6" fillId="0" borderId="0" xfId="40" applyFont="1">
      <alignment/>
      <protection/>
    </xf>
    <xf numFmtId="0" fontId="6" fillId="0" borderId="0" xfId="39" applyNumberFormat="1" applyFont="1" applyAlignment="1">
      <alignment horizontal="center"/>
      <protection/>
    </xf>
    <xf numFmtId="0" fontId="6" fillId="0" borderId="0" xfId="39" applyFont="1" applyAlignment="1" applyProtection="1">
      <alignment horizontal="center"/>
      <protection locked="0"/>
    </xf>
    <xf numFmtId="0" fontId="6" fillId="0" borderId="0" xfId="39" applyFont="1" applyAlignment="1">
      <alignment horizontal="center"/>
      <protection/>
    </xf>
    <xf numFmtId="0" fontId="6" fillId="0" borderId="0" xfId="40" applyFont="1" applyAlignment="1">
      <alignment/>
      <protection/>
    </xf>
    <xf numFmtId="0" fontId="5" fillId="0" borderId="0" xfId="40" applyFont="1" applyBorder="1">
      <alignment/>
      <protection/>
    </xf>
    <xf numFmtId="0" fontId="5" fillId="0" borderId="0" xfId="40" applyFont="1">
      <alignment/>
      <protection/>
    </xf>
    <xf numFmtId="0" fontId="6" fillId="0" borderId="0" xfId="40" applyFont="1" applyProtection="1">
      <alignment/>
      <protection/>
    </xf>
    <xf numFmtId="0" fontId="6" fillId="0" borderId="0" xfId="38" applyFont="1">
      <alignment/>
      <protection/>
    </xf>
    <xf numFmtId="49" fontId="6" fillId="0" borderId="0" xfId="38" applyNumberFormat="1" applyFont="1">
      <alignment/>
      <protection/>
    </xf>
    <xf numFmtId="49" fontId="6" fillId="0" borderId="0" xfId="40" applyNumberFormat="1" applyFont="1">
      <alignment/>
      <protection/>
    </xf>
    <xf numFmtId="0" fontId="11" fillId="0" borderId="0" xfId="40" applyFont="1" applyBorder="1" applyProtection="1">
      <alignment/>
      <protection/>
    </xf>
    <xf numFmtId="0" fontId="12" fillId="0" borderId="0" xfId="40" applyFont="1" applyBorder="1" applyProtection="1">
      <alignment/>
      <protection/>
    </xf>
    <xf numFmtId="1" fontId="12" fillId="0" borderId="0" xfId="40" applyNumberFormat="1" applyFont="1" applyBorder="1" applyProtection="1">
      <alignment/>
      <protection/>
    </xf>
    <xf numFmtId="1" fontId="12" fillId="0" borderId="0" xfId="40" applyNumberFormat="1" applyFont="1" applyProtection="1">
      <alignment/>
      <protection locked="0"/>
    </xf>
    <xf numFmtId="49" fontId="12" fillId="0" borderId="0" xfId="40" applyNumberFormat="1" applyFont="1" applyProtection="1">
      <alignment/>
      <protection/>
    </xf>
    <xf numFmtId="1" fontId="12" fillId="0" borderId="0" xfId="40" applyNumberFormat="1" applyFont="1" applyProtection="1">
      <alignment/>
      <protection/>
    </xf>
    <xf numFmtId="0" fontId="10" fillId="0" borderId="0" xfId="41" applyFont="1" applyAlignment="1" applyProtection="1">
      <alignment vertical="top"/>
      <protection/>
    </xf>
    <xf numFmtId="0" fontId="10" fillId="0" borderId="0" xfId="41" applyFont="1" applyAlignment="1" applyProtection="1">
      <alignment vertical="top" wrapText="1"/>
      <protection/>
    </xf>
    <xf numFmtId="0" fontId="11" fillId="0" borderId="0" xfId="40" applyFont="1" applyAlignment="1">
      <alignment horizontal="center"/>
      <protection/>
    </xf>
    <xf numFmtId="0" fontId="12" fillId="0" borderId="0" xfId="40" applyFont="1" applyAlignment="1" applyProtection="1">
      <alignment/>
      <protection/>
    </xf>
    <xf numFmtId="0" fontId="12" fillId="0" borderId="0" xfId="40" applyFont="1" applyAlignment="1">
      <alignment/>
      <protection/>
    </xf>
    <xf numFmtId="0" fontId="12" fillId="0" borderId="0" xfId="40" applyFont="1" applyAlignment="1" applyProtection="1">
      <alignment/>
      <protection locked="0"/>
    </xf>
    <xf numFmtId="0" fontId="11" fillId="0" borderId="0" xfId="44" applyFont="1">
      <alignment/>
      <protection/>
    </xf>
    <xf numFmtId="0" fontId="11" fillId="0" borderId="0" xfId="44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Alignment="1">
      <alignment wrapText="1"/>
      <protection/>
    </xf>
    <xf numFmtId="49" fontId="12" fillId="0" borderId="0" xfId="44" applyNumberFormat="1" applyFont="1" applyAlignment="1">
      <alignment horizontal="center" wrapText="1"/>
      <protection/>
    </xf>
    <xf numFmtId="0" fontId="10" fillId="0" borderId="0" xfId="41" applyFont="1" applyFill="1" applyAlignment="1" applyProtection="1">
      <alignment vertical="top"/>
      <protection/>
    </xf>
    <xf numFmtId="0" fontId="10" fillId="0" borderId="0" xfId="41" applyFont="1" applyFill="1" applyAlignment="1" applyProtection="1">
      <alignment horizontal="right" vertical="top" wrapText="1"/>
      <protection/>
    </xf>
    <xf numFmtId="0" fontId="12" fillId="0" borderId="0" xfId="42" applyFont="1" applyFill="1" applyAlignment="1" applyProtection="1">
      <alignment wrapText="1"/>
      <protection/>
    </xf>
    <xf numFmtId="0" fontId="12" fillId="0" borderId="0" xfId="43" applyFont="1" applyProtection="1">
      <alignment/>
      <protection/>
    </xf>
    <xf numFmtId="0" fontId="12" fillId="0" borderId="0" xfId="43" applyFont="1">
      <alignment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Alignment="1" applyProtection="1">
      <alignment horizontal="right"/>
      <protection/>
    </xf>
    <xf numFmtId="0" fontId="12" fillId="0" borderId="10" xfId="43" applyFont="1" applyBorder="1" applyProtection="1">
      <alignment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1" fontId="12" fillId="34" borderId="10" xfId="43" applyNumberFormat="1" applyFont="1" applyFill="1" applyBorder="1" applyProtection="1">
      <alignment/>
      <protection locked="0"/>
    </xf>
    <xf numFmtId="49" fontId="13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1" fontId="12" fillId="0" borderId="10" xfId="43" applyNumberFormat="1" applyFont="1" applyBorder="1" applyProtection="1">
      <alignment/>
      <protection/>
    </xf>
    <xf numFmtId="0" fontId="13" fillId="0" borderId="10" xfId="43" applyFont="1" applyBorder="1" applyAlignment="1" applyProtection="1">
      <alignment horizontal="center" wrapText="1"/>
      <protection/>
    </xf>
    <xf numFmtId="1" fontId="12" fillId="36" borderId="10" xfId="43" applyNumberFormat="1" applyFont="1" applyFill="1" applyBorder="1" applyProtection="1">
      <alignment/>
      <protection locked="0"/>
    </xf>
    <xf numFmtId="0" fontId="13" fillId="0" borderId="10" xfId="43" applyFont="1" applyBorder="1" applyAlignment="1" applyProtection="1">
      <alignment horizontal="left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49" fontId="11" fillId="0" borderId="10" xfId="43" applyNumberFormat="1" applyFont="1" applyBorder="1" applyAlignment="1" applyProtection="1">
      <alignment horizontal="centerContinuous" wrapText="1"/>
      <protection/>
    </xf>
    <xf numFmtId="3" fontId="12" fillId="0" borderId="10" xfId="43" applyNumberFormat="1" applyFont="1" applyFill="1" applyBorder="1" applyProtection="1">
      <alignment/>
      <protection/>
    </xf>
    <xf numFmtId="0" fontId="12" fillId="0" borderId="0" xfId="43" applyFont="1" applyBorder="1" applyAlignment="1" applyProtection="1">
      <alignment wrapText="1"/>
      <protection locked="0"/>
    </xf>
    <xf numFmtId="0" fontId="20" fillId="0" borderId="0" xfId="43" applyFont="1" applyBorder="1" applyAlignment="1">
      <alignment vertical="center" wrapText="1"/>
      <protection/>
    </xf>
    <xf numFmtId="0" fontId="20" fillId="0" borderId="0" xfId="43" applyFont="1" applyBorder="1" applyAlignment="1" applyProtection="1">
      <alignment vertical="center" wrapText="1"/>
      <protection locked="0"/>
    </xf>
    <xf numFmtId="1" fontId="12" fillId="0" borderId="0" xfId="43" applyNumberFormat="1" applyFont="1" applyProtection="1">
      <alignment/>
      <protection locked="0"/>
    </xf>
    <xf numFmtId="0" fontId="12" fillId="0" borderId="0" xfId="43" applyFont="1" applyBorder="1" applyAlignment="1">
      <alignment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2" fillId="0" borderId="0" xfId="43" applyFont="1" applyBorder="1">
      <alignment/>
      <protection/>
    </xf>
    <xf numFmtId="0" fontId="12" fillId="0" borderId="0" xfId="43" applyFont="1" applyAlignment="1">
      <alignment wrapText="1"/>
      <protection/>
    </xf>
    <xf numFmtId="0" fontId="10" fillId="0" borderId="0" xfId="41" applyFont="1" applyAlignment="1" applyProtection="1">
      <alignment horizontal="right" vertical="top" wrapText="1"/>
      <protection locked="0"/>
    </xf>
    <xf numFmtId="0" fontId="10" fillId="0" borderId="0" xfId="41" applyFont="1" applyAlignment="1" applyProtection="1">
      <alignment horizontal="right" vertical="top"/>
      <protection locked="0"/>
    </xf>
    <xf numFmtId="49" fontId="21" fillId="0" borderId="10" xfId="43" applyNumberFormat="1" applyFont="1" applyBorder="1" applyAlignment="1" applyProtection="1">
      <alignment horizontal="centerContinuous" wrapText="1"/>
      <protection/>
    </xf>
    <xf numFmtId="1" fontId="12" fillId="35" borderId="10" xfId="39" applyNumberFormat="1" applyFont="1" applyFill="1" applyBorder="1" applyAlignment="1" applyProtection="1">
      <alignment vertical="center" wrapText="1"/>
      <protection locked="0"/>
    </xf>
    <xf numFmtId="0" fontId="22" fillId="0" borderId="0" xfId="40" applyFont="1" applyProtection="1">
      <alignment/>
      <protection/>
    </xf>
    <xf numFmtId="0" fontId="22" fillId="0" borderId="0" xfId="40" applyFont="1">
      <alignment/>
      <protection/>
    </xf>
    <xf numFmtId="0" fontId="11" fillId="0" borderId="0" xfId="43" applyFont="1" applyBorder="1" applyAlignment="1" applyProtection="1">
      <alignment horizontal="left" wrapText="1"/>
      <protection/>
    </xf>
    <xf numFmtId="0" fontId="12" fillId="0" borderId="0" xfId="42" applyFont="1" applyFill="1" applyAlignment="1" applyProtection="1">
      <alignment horizontal="centerContinuous" wrapText="1"/>
      <protection locked="0"/>
    </xf>
    <xf numFmtId="0" fontId="11" fillId="0" borderId="0" xfId="44" applyFont="1" applyAlignment="1">
      <alignment horizontal="centerContinuous" wrapText="1"/>
      <protection/>
    </xf>
    <xf numFmtId="0" fontId="11" fillId="0" borderId="0" xfId="44" applyFont="1" applyBorder="1" applyAlignment="1" applyProtection="1">
      <alignment horizontal="left"/>
      <protection locked="0"/>
    </xf>
    <xf numFmtId="0" fontId="6" fillId="0" borderId="0" xfId="0" applyFont="1" applyAlignment="1">
      <alignment vertical="top" wrapText="1"/>
    </xf>
    <xf numFmtId="0" fontId="10" fillId="0" borderId="19" xfId="41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10" fillId="0" borderId="0" xfId="4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11" fillId="0" borderId="0" xfId="41" applyFont="1" applyBorder="1" applyAlignment="1" applyProtection="1">
      <alignment horizontal="left" vertical="top" wrapText="1"/>
      <protection/>
    </xf>
    <xf numFmtId="164" fontId="12" fillId="0" borderId="32" xfId="41" applyNumberFormat="1" applyFont="1" applyBorder="1" applyAlignment="1" applyProtection="1">
      <alignment horizontal="left" vertical="top" wrapText="1"/>
      <protection/>
    </xf>
    <xf numFmtId="0" fontId="11" fillId="0" borderId="0" xfId="41" applyNumberFormat="1" applyFont="1" applyBorder="1" applyAlignment="1" applyProtection="1">
      <alignment horizontal="left" vertical="top" wrapText="1"/>
      <protection/>
    </xf>
    <xf numFmtId="0" fontId="11" fillId="0" borderId="0" xfId="44" applyFont="1" applyBorder="1" applyAlignment="1" applyProtection="1">
      <alignment horizontal="left" vertical="center" wrapText="1"/>
      <protection locked="0"/>
    </xf>
    <xf numFmtId="0" fontId="10" fillId="0" borderId="0" xfId="44" applyFont="1" applyAlignment="1" applyProtection="1">
      <alignment horizontal="right"/>
      <protection/>
    </xf>
    <xf numFmtId="165" fontId="11" fillId="0" borderId="32" xfId="41" applyNumberFormat="1" applyFont="1" applyBorder="1" applyAlignment="1" applyProtection="1">
      <alignment horizontal="left" vertical="top" wrapText="1"/>
      <protection/>
    </xf>
    <xf numFmtId="0" fontId="5" fillId="0" borderId="0" xfId="39" applyFont="1" applyAlignment="1" applyProtection="1">
      <alignment horizontal="left"/>
      <protection/>
    </xf>
    <xf numFmtId="0" fontId="12" fillId="0" borderId="0" xfId="39" applyFont="1" applyAlignment="1" applyProtection="1">
      <alignment horizontal="left"/>
      <protection/>
    </xf>
    <xf numFmtId="165" fontId="11" fillId="0" borderId="0" xfId="39" applyNumberFormat="1" applyFont="1" applyBorder="1" applyAlignment="1" applyProtection="1">
      <alignment horizontal="left" vertical="justify" wrapText="1"/>
      <protection/>
    </xf>
    <xf numFmtId="0" fontId="12" fillId="0" borderId="0" xfId="39" applyFont="1" applyBorder="1" applyAlignment="1" applyProtection="1">
      <alignment horizontal="right" vertical="justify" wrapText="1"/>
      <protection/>
    </xf>
    <xf numFmtId="0" fontId="11" fillId="0" borderId="18" xfId="39" applyFont="1" applyBorder="1" applyAlignment="1" applyProtection="1">
      <alignment horizontal="centerContinuous" vertical="center" wrapText="1"/>
      <protection/>
    </xf>
    <xf numFmtId="0" fontId="11" fillId="0" borderId="24" xfId="39" applyFont="1" applyBorder="1" applyAlignment="1" applyProtection="1">
      <alignment horizontal="centerContinuous" vertical="center" wrapText="1"/>
      <protection/>
    </xf>
    <xf numFmtId="0" fontId="11" fillId="0" borderId="23" xfId="39" applyFont="1" applyBorder="1" applyAlignment="1" applyProtection="1">
      <alignment horizontal="centerContinuous" vertical="center" wrapText="1"/>
      <protection/>
    </xf>
    <xf numFmtId="0" fontId="11" fillId="0" borderId="25" xfId="39" applyFont="1" applyBorder="1" applyAlignment="1" applyProtection="1">
      <alignment horizontal="centerContinuous" vertical="center" wrapText="1"/>
      <protection/>
    </xf>
    <xf numFmtId="49" fontId="11" fillId="0" borderId="13" xfId="39" applyNumberFormat="1" applyFont="1" applyBorder="1" applyAlignment="1" applyProtection="1">
      <alignment horizontal="centerContinuous" vertical="center" wrapText="1"/>
      <protection/>
    </xf>
    <xf numFmtId="49" fontId="11" fillId="0" borderId="11" xfId="39" applyNumberFormat="1" applyFont="1" applyBorder="1" applyAlignment="1" applyProtection="1">
      <alignment horizontal="centerContinuous" vertical="center" wrapText="1"/>
      <protection/>
    </xf>
    <xf numFmtId="0" fontId="12" fillId="0" borderId="0" xfId="39" applyFont="1" applyAlignment="1" applyProtection="1">
      <alignment horizontal="centerContinuous"/>
      <protection locked="0"/>
    </xf>
    <xf numFmtId="0" fontId="11" fillId="0" borderId="0" xfId="39" applyFont="1" applyAlignment="1" applyProtection="1">
      <alignment horizontal="left"/>
      <protection locked="0"/>
    </xf>
    <xf numFmtId="0" fontId="12" fillId="0" borderId="0" xfId="39" applyFont="1" applyAlignment="1" applyProtection="1">
      <alignment horizontal="left"/>
      <protection locked="0"/>
    </xf>
    <xf numFmtId="0" fontId="11" fillId="0" borderId="13" xfId="39" applyFont="1" applyBorder="1" applyAlignment="1" applyProtection="1">
      <alignment horizontal="centerContinuous" vertical="center" wrapText="1"/>
      <protection/>
    </xf>
    <xf numFmtId="0" fontId="11" fillId="0" borderId="11" xfId="39" applyFont="1" applyBorder="1" applyAlignment="1" applyProtection="1">
      <alignment horizontal="centerContinuous" vertical="center" wrapText="1"/>
      <protection/>
    </xf>
    <xf numFmtId="0" fontId="11" fillId="0" borderId="0" xfId="36" applyFont="1" applyAlignment="1" applyProtection="1">
      <alignment horizontal="left" vertical="center" wrapText="1"/>
      <protection locked="0"/>
    </xf>
    <xf numFmtId="0" fontId="11" fillId="0" borderId="0" xfId="36" applyFont="1" applyBorder="1" applyAlignment="1" applyProtection="1">
      <alignment horizontal="left" vertical="center" wrapText="1"/>
      <protection locked="0"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centerContinuous" vertical="center" wrapText="1"/>
      <protection/>
    </xf>
    <xf numFmtId="165" fontId="11" fillId="0" borderId="0" xfId="39" applyNumberFormat="1" applyFont="1" applyBorder="1" applyAlignment="1" applyProtection="1">
      <alignment horizontal="centerContinuous" vertical="justify" wrapText="1"/>
      <protection/>
    </xf>
    <xf numFmtId="165" fontId="6" fillId="0" borderId="0" xfId="0" applyNumberFormat="1" applyFont="1" applyAlignment="1" applyProtection="1">
      <alignment/>
      <protection/>
    </xf>
    <xf numFmtId="1" fontId="11" fillId="0" borderId="0" xfId="39" applyNumberFormat="1" applyFont="1" applyBorder="1" applyAlignment="1" applyProtection="1">
      <alignment horizontal="centerContinuous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39" applyNumberFormat="1" applyFont="1" applyAlignment="1" applyProtection="1">
      <alignment horizontal="left" vertical="justify"/>
      <protection/>
    </xf>
    <xf numFmtId="165" fontId="11" fillId="0" borderId="0" xfId="39" applyNumberFormat="1" applyFont="1" applyBorder="1" applyAlignment="1" applyProtection="1">
      <alignment horizontal="left" vertical="justify"/>
      <protection/>
    </xf>
    <xf numFmtId="1" fontId="11" fillId="0" borderId="0" xfId="37" applyNumberFormat="1" applyFont="1" applyAlignment="1" applyProtection="1">
      <alignment horizontal="centerContinuous" vertical="center" wrapText="1"/>
      <protection locked="0"/>
    </xf>
    <xf numFmtId="49" fontId="11" fillId="0" borderId="0" xfId="37" applyNumberFormat="1" applyFont="1" applyAlignment="1" applyProtection="1">
      <alignment horizontal="centerContinuous" vertical="center" wrapText="1"/>
      <protection locked="0"/>
    </xf>
    <xf numFmtId="0" fontId="10" fillId="0" borderId="0" xfId="41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39" applyFont="1" applyAlignment="1" applyProtection="1">
      <alignment horizontal="right"/>
      <protection/>
    </xf>
    <xf numFmtId="0" fontId="5" fillId="0" borderId="0" xfId="38" applyNumberFormat="1" applyFont="1" applyAlignment="1" applyProtection="1">
      <alignment horizontal="left" vertical="center" wrapText="1"/>
      <protection locked="0"/>
    </xf>
    <xf numFmtId="165" fontId="5" fillId="0" borderId="0" xfId="39" applyNumberFormat="1" applyFont="1" applyAlignment="1" applyProtection="1">
      <alignment horizontal="left" vertical="justify"/>
      <protection locked="0"/>
    </xf>
    <xf numFmtId="0" fontId="5" fillId="0" borderId="0" xfId="38" applyFont="1" applyAlignment="1" applyProtection="1">
      <alignment horizontal="left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12" fillId="0" borderId="0" xfId="43" applyFont="1" applyProtection="1">
      <alignment/>
      <protection locked="0"/>
    </xf>
    <xf numFmtId="0" fontId="12" fillId="0" borderId="0" xfId="43" applyFont="1" applyAlignment="1" applyProtection="1">
      <alignment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186"/>
  <sheetViews>
    <sheetView zoomScale="75" zoomScaleNormal="75" zoomScalePageLayoutView="0" workbookViewId="0" topLeftCell="A58">
      <selection activeCell="N81" sqref="N8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1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9"/>
      <c r="C3" s="579"/>
      <c r="D3" s="579"/>
      <c r="E3" s="462" t="s">
        <v>861</v>
      </c>
      <c r="F3" s="217" t="s">
        <v>3</v>
      </c>
      <c r="G3" s="172"/>
      <c r="H3" s="461">
        <v>816089236</v>
      </c>
    </row>
    <row r="4" spans="1:8" ht="28.5">
      <c r="A4" s="150" t="s">
        <v>4</v>
      </c>
      <c r="B4" s="583"/>
      <c r="C4" s="583"/>
      <c r="D4" s="583"/>
      <c r="E4" s="504" t="s">
        <v>862</v>
      </c>
      <c r="F4" s="580" t="s">
        <v>5</v>
      </c>
      <c r="G4" s="581"/>
      <c r="H4" s="461">
        <v>218</v>
      </c>
    </row>
    <row r="5" spans="1:8" ht="15">
      <c r="A5" s="150" t="s">
        <v>6</v>
      </c>
      <c r="B5" s="579"/>
      <c r="C5" s="579"/>
      <c r="D5" s="579"/>
      <c r="E5" s="505">
        <v>42735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655</v>
      </c>
      <c r="D11" s="151">
        <v>655</v>
      </c>
      <c r="E11" s="237" t="s">
        <v>23</v>
      </c>
      <c r="F11" s="242" t="s">
        <v>24</v>
      </c>
      <c r="G11" s="152">
        <v>7502</v>
      </c>
      <c r="H11" s="152">
        <v>7502</v>
      </c>
    </row>
    <row r="12" spans="1:8" ht="15">
      <c r="A12" s="235" t="s">
        <v>25</v>
      </c>
      <c r="B12" s="241" t="s">
        <v>26</v>
      </c>
      <c r="C12" s="151">
        <v>10174</v>
      </c>
      <c r="D12" s="151">
        <v>10275</v>
      </c>
      <c r="E12" s="237" t="s">
        <v>27</v>
      </c>
      <c r="F12" s="242" t="s">
        <v>28</v>
      </c>
      <c r="G12" s="153">
        <v>7502</v>
      </c>
      <c r="H12" s="153">
        <v>7502</v>
      </c>
    </row>
    <row r="13" spans="1:8" ht="15">
      <c r="A13" s="235" t="s">
        <v>29</v>
      </c>
      <c r="B13" s="241" t="s">
        <v>30</v>
      </c>
      <c r="C13" s="151">
        <v>26115</v>
      </c>
      <c r="D13" s="151">
        <v>26371</v>
      </c>
      <c r="E13" s="237" t="s">
        <v>31</v>
      </c>
      <c r="F13" s="242" t="s">
        <v>32</v>
      </c>
      <c r="G13" s="153"/>
      <c r="H13" s="153"/>
    </row>
    <row r="14" spans="1:8" ht="15">
      <c r="A14" s="235" t="s">
        <v>33</v>
      </c>
      <c r="B14" s="241" t="s">
        <v>34</v>
      </c>
      <c r="C14" s="151">
        <v>448</v>
      </c>
      <c r="D14" s="151">
        <v>473</v>
      </c>
      <c r="E14" s="243" t="s">
        <v>35</v>
      </c>
      <c r="F14" s="242" t="s">
        <v>36</v>
      </c>
      <c r="G14" s="316"/>
      <c r="H14" s="316"/>
    </row>
    <row r="15" spans="1:8" ht="15">
      <c r="A15" s="235" t="s">
        <v>37</v>
      </c>
      <c r="B15" s="241" t="s">
        <v>38</v>
      </c>
      <c r="C15" s="151">
        <v>64</v>
      </c>
      <c r="D15" s="151">
        <v>60</v>
      </c>
      <c r="E15" s="243" t="s">
        <v>39</v>
      </c>
      <c r="F15" s="242" t="s">
        <v>40</v>
      </c>
      <c r="G15" s="316"/>
      <c r="H15" s="316"/>
    </row>
    <row r="16" spans="1:8" ht="15">
      <c r="A16" s="235" t="s">
        <v>41</v>
      </c>
      <c r="B16" s="244" t="s">
        <v>42</v>
      </c>
      <c r="C16" s="151">
        <v>2</v>
      </c>
      <c r="D16" s="151">
        <v>5</v>
      </c>
      <c r="E16" s="243" t="s">
        <v>43</v>
      </c>
      <c r="F16" s="242" t="s">
        <v>44</v>
      </c>
      <c r="G16" s="316"/>
      <c r="H16" s="316"/>
    </row>
    <row r="17" spans="1:18" ht="25.5">
      <c r="A17" s="235" t="s">
        <v>45</v>
      </c>
      <c r="B17" s="241" t="s">
        <v>46</v>
      </c>
      <c r="C17" s="151">
        <v>2887</v>
      </c>
      <c r="D17" s="151">
        <v>2308</v>
      </c>
      <c r="E17" s="243" t="s">
        <v>47</v>
      </c>
      <c r="F17" s="245" t="s">
        <v>48</v>
      </c>
      <c r="G17" s="154">
        <f>G11+G14+G15+G16</f>
        <v>7502</v>
      </c>
      <c r="H17" s="154">
        <f>H11+H14+H15+H16</f>
        <v>7502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1</v>
      </c>
      <c r="D18" s="151">
        <v>2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40346</v>
      </c>
      <c r="D19" s="155">
        <f>SUM(D11:D18)</f>
        <v>40149</v>
      </c>
      <c r="E19" s="237" t="s">
        <v>54</v>
      </c>
      <c r="F19" s="242" t="s">
        <v>55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/>
      <c r="D20" s="151"/>
      <c r="E20" s="237" t="s">
        <v>58</v>
      </c>
      <c r="F20" s="242" t="s">
        <v>59</v>
      </c>
      <c r="G20" s="158">
        <v>30730</v>
      </c>
      <c r="H20" s="158">
        <v>30730</v>
      </c>
    </row>
    <row r="21" spans="1:18" ht="15">
      <c r="A21" s="235" t="s">
        <v>60</v>
      </c>
      <c r="B21" s="250" t="s">
        <v>61</v>
      </c>
      <c r="C21" s="151"/>
      <c r="D21" s="151"/>
      <c r="E21" s="251" t="s">
        <v>62</v>
      </c>
      <c r="F21" s="242" t="s">
        <v>63</v>
      </c>
      <c r="G21" s="156">
        <f>SUM(G22:G24)</f>
        <v>4691</v>
      </c>
      <c r="H21" s="156">
        <f>SUM(H22:H24)</f>
        <v>4684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4691</v>
      </c>
      <c r="H22" s="152">
        <v>4684</v>
      </c>
    </row>
    <row r="23" spans="1:13" ht="15">
      <c r="A23" s="235" t="s">
        <v>67</v>
      </c>
      <c r="B23" s="241" t="s">
        <v>68</v>
      </c>
      <c r="C23" s="151"/>
      <c r="D23" s="151"/>
      <c r="E23" s="253" t="s">
        <v>69</v>
      </c>
      <c r="F23" s="242" t="s">
        <v>70</v>
      </c>
      <c r="G23" s="152"/>
      <c r="H23" s="152"/>
      <c r="M23" s="157"/>
    </row>
    <row r="24" spans="1:8" ht="15">
      <c r="A24" s="235" t="s">
        <v>71</v>
      </c>
      <c r="B24" s="241" t="s">
        <v>72</v>
      </c>
      <c r="C24" s="151"/>
      <c r="D24" s="151"/>
      <c r="E24" s="237" t="s">
        <v>73</v>
      </c>
      <c r="F24" s="242" t="s">
        <v>74</v>
      </c>
      <c r="G24" s="152"/>
      <c r="H24" s="152"/>
    </row>
    <row r="25" spans="1:18" ht="15">
      <c r="A25" s="235" t="s">
        <v>75</v>
      </c>
      <c r="B25" s="241" t="s">
        <v>76</v>
      </c>
      <c r="C25" s="151"/>
      <c r="D25" s="151"/>
      <c r="E25" s="253" t="s">
        <v>77</v>
      </c>
      <c r="F25" s="245" t="s">
        <v>78</v>
      </c>
      <c r="G25" s="154">
        <f>G19+G20+G21</f>
        <v>35421</v>
      </c>
      <c r="H25" s="154">
        <f>H19+H20+H21</f>
        <v>35414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/>
      <c r="D26" s="151"/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/>
      <c r="H28" s="152"/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/>
      <c r="H29" s="316"/>
      <c r="M29" s="157"/>
    </row>
    <row r="30" spans="1:8" ht="15">
      <c r="A30" s="235" t="s">
        <v>91</v>
      </c>
      <c r="B30" s="241" t="s">
        <v>92</v>
      </c>
      <c r="C30" s="151"/>
      <c r="D30" s="151"/>
      <c r="E30" s="237" t="s">
        <v>93</v>
      </c>
      <c r="F30" s="242" t="s">
        <v>94</v>
      </c>
      <c r="G30" s="158"/>
      <c r="H30" s="158"/>
    </row>
    <row r="31" spans="1:13" ht="15">
      <c r="A31" s="235" t="s">
        <v>95</v>
      </c>
      <c r="B31" s="241" t="s">
        <v>96</v>
      </c>
      <c r="C31" s="317"/>
      <c r="D31" s="317"/>
      <c r="E31" s="253" t="s">
        <v>97</v>
      </c>
      <c r="F31" s="242" t="s">
        <v>98</v>
      </c>
      <c r="G31" s="152">
        <v>11</v>
      </c>
      <c r="H31" s="152">
        <v>7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11</v>
      </c>
      <c r="H33" s="154">
        <f>H27+H31+H32</f>
        <v>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/>
      <c r="D35" s="151"/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/>
      <c r="D36" s="151"/>
      <c r="E36" s="237" t="s">
        <v>112</v>
      </c>
      <c r="F36" s="261" t="s">
        <v>113</v>
      </c>
      <c r="G36" s="154">
        <f>G25+G17+G33</f>
        <v>42934</v>
      </c>
      <c r="H36" s="154">
        <f>H25+H17+H33</f>
        <v>42923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1</v>
      </c>
      <c r="D38" s="151">
        <v>1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/>
      <c r="D40" s="151"/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/>
      <c r="D41" s="151"/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/>
      <c r="D42" s="160"/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/>
      <c r="D43" s="151"/>
      <c r="E43" s="243" t="s">
        <v>132</v>
      </c>
      <c r="F43" s="242" t="s">
        <v>133</v>
      </c>
      <c r="G43" s="152"/>
      <c r="H43" s="152"/>
      <c r="M43" s="157"/>
    </row>
    <row r="44" spans="1:8" ht="15">
      <c r="A44" s="235" t="s">
        <v>134</v>
      </c>
      <c r="B44" s="264" t="s">
        <v>135</v>
      </c>
      <c r="C44" s="151"/>
      <c r="D44" s="151"/>
      <c r="E44" s="268" t="s">
        <v>136</v>
      </c>
      <c r="F44" s="242" t="s">
        <v>137</v>
      </c>
      <c r="G44" s="152"/>
      <c r="H44" s="152"/>
    </row>
    <row r="45" spans="1:15" ht="15">
      <c r="A45" s="235" t="s">
        <v>138</v>
      </c>
      <c r="B45" s="249" t="s">
        <v>139</v>
      </c>
      <c r="C45" s="155">
        <f>C34+C39+C44</f>
        <v>1</v>
      </c>
      <c r="D45" s="155">
        <f>D34+D39+D44</f>
        <v>1</v>
      </c>
      <c r="E45" s="251" t="s">
        <v>140</v>
      </c>
      <c r="F45" s="242" t="s">
        <v>141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/>
      <c r="H46" s="152"/>
    </row>
    <row r="47" spans="1:13" ht="15">
      <c r="A47" s="235" t="s">
        <v>145</v>
      </c>
      <c r="B47" s="241" t="s">
        <v>146</v>
      </c>
      <c r="C47" s="151"/>
      <c r="D47" s="151"/>
      <c r="E47" s="251" t="s">
        <v>147</v>
      </c>
      <c r="F47" s="242" t="s">
        <v>148</v>
      </c>
      <c r="G47" s="152"/>
      <c r="H47" s="152"/>
      <c r="M47" s="157"/>
    </row>
    <row r="48" spans="1:8" ht="15">
      <c r="A48" s="235" t="s">
        <v>149</v>
      </c>
      <c r="B48" s="244" t="s">
        <v>150</v>
      </c>
      <c r="C48" s="151"/>
      <c r="D48" s="151"/>
      <c r="E48" s="237" t="s">
        <v>151</v>
      </c>
      <c r="F48" s="242" t="s">
        <v>152</v>
      </c>
      <c r="G48" s="152"/>
      <c r="H48" s="152"/>
    </row>
    <row r="49" spans="1:18" ht="15">
      <c r="A49" s="235" t="s">
        <v>153</v>
      </c>
      <c r="B49" s="241" t="s">
        <v>154</v>
      </c>
      <c r="C49" s="151"/>
      <c r="D49" s="151"/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/>
      <c r="D50" s="151"/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/>
      <c r="H52" s="152"/>
    </row>
    <row r="53" spans="1:8" ht="15">
      <c r="A53" s="235" t="s">
        <v>163</v>
      </c>
      <c r="B53" s="249" t="s">
        <v>164</v>
      </c>
      <c r="C53" s="151"/>
      <c r="D53" s="151"/>
      <c r="E53" s="237" t="s">
        <v>165</v>
      </c>
      <c r="F53" s="245" t="s">
        <v>166</v>
      </c>
      <c r="G53" s="152">
        <v>2951</v>
      </c>
      <c r="H53" s="152">
        <v>2987</v>
      </c>
    </row>
    <row r="54" spans="1:8" ht="15">
      <c r="A54" s="235" t="s">
        <v>167</v>
      </c>
      <c r="B54" s="249" t="s">
        <v>168</v>
      </c>
      <c r="C54" s="151"/>
      <c r="D54" s="151"/>
      <c r="E54" s="237" t="s">
        <v>169</v>
      </c>
      <c r="F54" s="245" t="s">
        <v>170</v>
      </c>
      <c r="G54" s="152"/>
      <c r="H54" s="152"/>
    </row>
    <row r="55" spans="1:18" ht="25.5">
      <c r="A55" s="269" t="s">
        <v>171</v>
      </c>
      <c r="B55" s="270" t="s">
        <v>172</v>
      </c>
      <c r="C55" s="155">
        <f>C19+C20+C21+C27+C32+C45+C51+C53+C54</f>
        <v>40347</v>
      </c>
      <c r="D55" s="155">
        <f>D19+D20+D21+D27+D32+D45+D51+D53+D54</f>
        <v>40150</v>
      </c>
      <c r="E55" s="237" t="s">
        <v>173</v>
      </c>
      <c r="F55" s="261" t="s">
        <v>174</v>
      </c>
      <c r="G55" s="154">
        <f>G49+G51+G52+G53+G54</f>
        <v>2951</v>
      </c>
      <c r="H55" s="154">
        <f>H49+H51+H52+H53+H54</f>
        <v>2987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1535</v>
      </c>
      <c r="D58" s="151">
        <v>1522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2522</v>
      </c>
      <c r="D59" s="151">
        <v>2932</v>
      </c>
      <c r="E59" s="251" t="s">
        <v>182</v>
      </c>
      <c r="F59" s="242" t="s">
        <v>183</v>
      </c>
      <c r="G59" s="152">
        <v>4266</v>
      </c>
      <c r="H59" s="152">
        <v>4305</v>
      </c>
      <c r="M59" s="157"/>
    </row>
    <row r="60" spans="1:8" ht="15">
      <c r="A60" s="235" t="s">
        <v>184</v>
      </c>
      <c r="B60" s="241" t="s">
        <v>185</v>
      </c>
      <c r="C60" s="151">
        <v>934</v>
      </c>
      <c r="D60" s="151">
        <v>938</v>
      </c>
      <c r="E60" s="237" t="s">
        <v>186</v>
      </c>
      <c r="F60" s="242" t="s">
        <v>187</v>
      </c>
      <c r="G60" s="152"/>
      <c r="H60" s="152"/>
    </row>
    <row r="61" spans="1:18" ht="15">
      <c r="A61" s="235" t="s">
        <v>188</v>
      </c>
      <c r="B61" s="244" t="s">
        <v>189</v>
      </c>
      <c r="C61" s="151">
        <v>3305</v>
      </c>
      <c r="D61" s="151">
        <v>3152</v>
      </c>
      <c r="E61" s="243" t="s">
        <v>190</v>
      </c>
      <c r="F61" s="272" t="s">
        <v>191</v>
      </c>
      <c r="G61" s="154">
        <f>SUM(G62:G68)</f>
        <v>889</v>
      </c>
      <c r="H61" s="154">
        <f>SUM(H62:H68)</f>
        <v>377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/>
      <c r="D62" s="151"/>
      <c r="E62" s="243" t="s">
        <v>194</v>
      </c>
      <c r="F62" s="242" t="s">
        <v>195</v>
      </c>
      <c r="G62" s="152">
        <v>384</v>
      </c>
      <c r="H62" s="152">
        <v>0</v>
      </c>
    </row>
    <row r="63" spans="1:13" ht="15">
      <c r="A63" s="235" t="s">
        <v>196</v>
      </c>
      <c r="B63" s="241" t="s">
        <v>197</v>
      </c>
      <c r="C63" s="151"/>
      <c r="D63" s="151"/>
      <c r="E63" s="237" t="s">
        <v>198</v>
      </c>
      <c r="F63" s="242" t="s">
        <v>199</v>
      </c>
      <c r="G63" s="152"/>
      <c r="H63" s="152"/>
      <c r="M63" s="157"/>
    </row>
    <row r="64" spans="1:15" ht="15">
      <c r="A64" s="235" t="s">
        <v>52</v>
      </c>
      <c r="B64" s="249" t="s">
        <v>200</v>
      </c>
      <c r="C64" s="155">
        <f>SUM(C58:C63)</f>
        <v>8296</v>
      </c>
      <c r="D64" s="155">
        <f>SUM(D58:D63)</f>
        <v>8544</v>
      </c>
      <c r="E64" s="237" t="s">
        <v>201</v>
      </c>
      <c r="F64" s="242" t="s">
        <v>202</v>
      </c>
      <c r="G64" s="152">
        <v>257</v>
      </c>
      <c r="H64" s="152">
        <v>148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92</v>
      </c>
      <c r="H65" s="152">
        <v>87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110</v>
      </c>
      <c r="H66" s="152">
        <v>99</v>
      </c>
    </row>
    <row r="67" spans="1:8" ht="15">
      <c r="A67" s="235" t="s">
        <v>208</v>
      </c>
      <c r="B67" s="241" t="s">
        <v>209</v>
      </c>
      <c r="C67" s="151">
        <v>601</v>
      </c>
      <c r="D67" s="151">
        <v>188</v>
      </c>
      <c r="E67" s="237" t="s">
        <v>210</v>
      </c>
      <c r="F67" s="242" t="s">
        <v>211</v>
      </c>
      <c r="G67" s="152">
        <v>24</v>
      </c>
      <c r="H67" s="152">
        <v>20</v>
      </c>
    </row>
    <row r="68" spans="1:8" ht="15">
      <c r="A68" s="235" t="s">
        <v>212</v>
      </c>
      <c r="B68" s="241" t="s">
        <v>213</v>
      </c>
      <c r="C68" s="151">
        <v>1200</v>
      </c>
      <c r="D68" s="151">
        <v>1164</v>
      </c>
      <c r="E68" s="237" t="s">
        <v>214</v>
      </c>
      <c r="F68" s="242" t="s">
        <v>215</v>
      </c>
      <c r="G68" s="152">
        <v>22</v>
      </c>
      <c r="H68" s="152">
        <v>23</v>
      </c>
    </row>
    <row r="69" spans="1:8" ht="15">
      <c r="A69" s="235" t="s">
        <v>216</v>
      </c>
      <c r="B69" s="241" t="s">
        <v>217</v>
      </c>
      <c r="C69" s="151">
        <v>381</v>
      </c>
      <c r="D69" s="151">
        <v>377</v>
      </c>
      <c r="E69" s="251" t="s">
        <v>79</v>
      </c>
      <c r="F69" s="242" t="s">
        <v>218</v>
      </c>
      <c r="G69" s="152">
        <v>21</v>
      </c>
      <c r="H69" s="152">
        <v>24</v>
      </c>
    </row>
    <row r="70" spans="1:8" ht="15">
      <c r="A70" s="235" t="s">
        <v>219</v>
      </c>
      <c r="B70" s="241" t="s">
        <v>220</v>
      </c>
      <c r="C70" s="151"/>
      <c r="D70" s="151"/>
      <c r="E70" s="237" t="s">
        <v>221</v>
      </c>
      <c r="F70" s="242" t="s">
        <v>222</v>
      </c>
      <c r="G70" s="152"/>
      <c r="H70" s="152"/>
    </row>
    <row r="71" spans="1:18" ht="15">
      <c r="A71" s="235" t="s">
        <v>223</v>
      </c>
      <c r="B71" s="241" t="s">
        <v>224</v>
      </c>
      <c r="C71" s="151"/>
      <c r="D71" s="151"/>
      <c r="E71" s="253" t="s">
        <v>47</v>
      </c>
      <c r="F71" s="273" t="s">
        <v>225</v>
      </c>
      <c r="G71" s="161">
        <f>G59+G60+G61+G69+G70</f>
        <v>5176</v>
      </c>
      <c r="H71" s="161">
        <f>H59+H60+H61+H69+H70</f>
        <v>4706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2</v>
      </c>
      <c r="D72" s="151"/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/>
      <c r="D73" s="151"/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97</v>
      </c>
      <c r="D74" s="151">
        <v>95</v>
      </c>
      <c r="E74" s="237" t="s">
        <v>232</v>
      </c>
      <c r="F74" s="280" t="s">
        <v>233</v>
      </c>
      <c r="G74" s="152"/>
      <c r="H74" s="152"/>
    </row>
    <row r="75" spans="1:15" ht="15">
      <c r="A75" s="235" t="s">
        <v>77</v>
      </c>
      <c r="B75" s="249" t="s">
        <v>234</v>
      </c>
      <c r="C75" s="155">
        <f>SUM(C67:C74)</f>
        <v>2281</v>
      </c>
      <c r="D75" s="155">
        <f>SUM(D67:D74)</f>
        <v>1824</v>
      </c>
      <c r="E75" s="251" t="s">
        <v>161</v>
      </c>
      <c r="F75" s="245" t="s">
        <v>235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2</v>
      </c>
      <c r="H76" s="152">
        <v>7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/>
      <c r="D79" s="151"/>
      <c r="E79" s="251" t="s">
        <v>243</v>
      </c>
      <c r="F79" s="261" t="s">
        <v>244</v>
      </c>
      <c r="G79" s="162">
        <f>G71+G74+G75+G76</f>
        <v>5178</v>
      </c>
      <c r="H79" s="162">
        <f>H71+H74+H75+H76</f>
        <v>4713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/>
      <c r="D80" s="151"/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/>
      <c r="D81" s="151"/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/>
      <c r="D82" s="151"/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/>
      <c r="D83" s="151"/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46</v>
      </c>
      <c r="D87" s="151">
        <v>7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93</v>
      </c>
      <c r="D88" s="151">
        <v>98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/>
      <c r="D90" s="151"/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139</v>
      </c>
      <c r="D91" s="155">
        <f>SUM(D87:D90)</f>
        <v>105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/>
      <c r="D92" s="151"/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10716</v>
      </c>
      <c r="D93" s="155">
        <f>D64+D75+D84+D91+D92</f>
        <v>10473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51063</v>
      </c>
      <c r="D94" s="164">
        <f>D93+D55</f>
        <v>50623</v>
      </c>
      <c r="E94" s="449" t="s">
        <v>271</v>
      </c>
      <c r="F94" s="289" t="s">
        <v>272</v>
      </c>
      <c r="G94" s="165">
        <f>G36+G39+G55+G79</f>
        <v>51063</v>
      </c>
      <c r="H94" s="165">
        <f>H36+H39+H55+H79</f>
        <v>50623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D98" s="212"/>
      <c r="E98" s="212" t="s">
        <v>386</v>
      </c>
      <c r="F98" s="170"/>
      <c r="G98" s="171"/>
      <c r="H98" s="172"/>
      <c r="M98" s="157"/>
    </row>
    <row r="99" spans="3:8" ht="15">
      <c r="C99" s="45"/>
      <c r="D99" s="1"/>
      <c r="E99" s="45" t="s">
        <v>863</v>
      </c>
      <c r="F99" s="170"/>
      <c r="G99" s="171"/>
      <c r="H99" s="172"/>
    </row>
    <row r="100" spans="1:5" ht="15">
      <c r="A100" s="173"/>
      <c r="B100" s="173"/>
      <c r="D100" s="582"/>
      <c r="E100" s="212" t="s">
        <v>387</v>
      </c>
    </row>
    <row r="101" ht="12.75">
      <c r="E101" s="169" t="s">
        <v>864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R366"/>
  <sheetViews>
    <sheetView zoomScale="84" zoomScaleNormal="84" zoomScalePageLayoutView="0" workbookViewId="0" topLeftCell="A1">
      <selection activeCell="K16" sqref="K16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1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5" t="str">
        <f>'справка №1-БАЛАНС'!E3</f>
        <v>Метизи АД</v>
      </c>
      <c r="C2" s="585"/>
      <c r="D2" s="585"/>
      <c r="E2" s="585"/>
      <c r="F2" s="546" t="s">
        <v>3</v>
      </c>
      <c r="G2" s="546"/>
      <c r="H2" s="526">
        <f>'справка №1-БАЛАНС'!H3</f>
        <v>816089236</v>
      </c>
    </row>
    <row r="3" spans="1:8" ht="24">
      <c r="A3" s="467" t="s">
        <v>276</v>
      </c>
      <c r="B3" s="585" t="str">
        <f>'справка №1-БАЛАНС'!E4</f>
        <v>неконсолидиран</v>
      </c>
      <c r="C3" s="585"/>
      <c r="D3" s="585"/>
      <c r="E3" s="585"/>
      <c r="F3" s="546" t="s">
        <v>5</v>
      </c>
      <c r="G3" s="527"/>
      <c r="H3" s="527">
        <f>'справка №1-БАЛАНС'!H4</f>
        <v>218</v>
      </c>
    </row>
    <row r="4" spans="1:8" ht="17.25" customHeight="1">
      <c r="A4" s="467" t="s">
        <v>6</v>
      </c>
      <c r="B4" s="586">
        <f>'справка №1-БАЛАНС'!E5</f>
        <v>42735</v>
      </c>
      <c r="C4" s="586"/>
      <c r="D4" s="586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3511</v>
      </c>
      <c r="D9" s="46">
        <v>3041</v>
      </c>
      <c r="E9" s="298" t="s">
        <v>286</v>
      </c>
      <c r="F9" s="549" t="s">
        <v>287</v>
      </c>
      <c r="G9" s="550">
        <v>4979</v>
      </c>
      <c r="H9" s="550">
        <v>3976</v>
      </c>
    </row>
    <row r="10" spans="1:8" ht="12">
      <c r="A10" s="298" t="s">
        <v>288</v>
      </c>
      <c r="B10" s="299" t="s">
        <v>289</v>
      </c>
      <c r="C10" s="46">
        <v>194</v>
      </c>
      <c r="D10" s="46">
        <v>194</v>
      </c>
      <c r="E10" s="298" t="s">
        <v>290</v>
      </c>
      <c r="F10" s="549" t="s">
        <v>291</v>
      </c>
      <c r="G10" s="550">
        <v>5432</v>
      </c>
      <c r="H10" s="550">
        <v>5481</v>
      </c>
    </row>
    <row r="11" spans="1:8" ht="12">
      <c r="A11" s="298" t="s">
        <v>292</v>
      </c>
      <c r="B11" s="299" t="s">
        <v>293</v>
      </c>
      <c r="C11" s="46">
        <v>395</v>
      </c>
      <c r="D11" s="46">
        <v>395</v>
      </c>
      <c r="E11" s="300" t="s">
        <v>294</v>
      </c>
      <c r="F11" s="549" t="s">
        <v>295</v>
      </c>
      <c r="G11" s="550">
        <v>61</v>
      </c>
      <c r="H11" s="550">
        <v>64</v>
      </c>
    </row>
    <row r="12" spans="1:8" ht="12">
      <c r="A12" s="298" t="s">
        <v>296</v>
      </c>
      <c r="B12" s="299" t="s">
        <v>297</v>
      </c>
      <c r="C12" s="46">
        <v>878</v>
      </c>
      <c r="D12" s="46">
        <v>834</v>
      </c>
      <c r="E12" s="300" t="s">
        <v>79</v>
      </c>
      <c r="F12" s="549" t="s">
        <v>298</v>
      </c>
      <c r="G12" s="550">
        <v>108</v>
      </c>
      <c r="H12" s="550">
        <v>40</v>
      </c>
    </row>
    <row r="13" spans="1:18" ht="12">
      <c r="A13" s="298" t="s">
        <v>299</v>
      </c>
      <c r="B13" s="299" t="s">
        <v>300</v>
      </c>
      <c r="C13" s="46">
        <v>165</v>
      </c>
      <c r="D13" s="46">
        <v>155</v>
      </c>
      <c r="E13" s="301" t="s">
        <v>52</v>
      </c>
      <c r="F13" s="551" t="s">
        <v>301</v>
      </c>
      <c r="G13" s="548">
        <f>SUM(G9:G12)</f>
        <v>10580</v>
      </c>
      <c r="H13" s="548">
        <f>SUM(H9:H12)</f>
        <v>9561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5403</v>
      </c>
      <c r="D14" s="46">
        <v>5433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-219</v>
      </c>
      <c r="D15" s="47">
        <v>-677</v>
      </c>
      <c r="E15" s="296" t="s">
        <v>306</v>
      </c>
      <c r="F15" s="554" t="s">
        <v>307</v>
      </c>
      <c r="G15" s="550">
        <v>1</v>
      </c>
      <c r="H15" s="550">
        <v>56</v>
      </c>
    </row>
    <row r="16" spans="1:8" ht="12">
      <c r="A16" s="298" t="s">
        <v>308</v>
      </c>
      <c r="B16" s="299" t="s">
        <v>309</v>
      </c>
      <c r="C16" s="47">
        <v>31</v>
      </c>
      <c r="D16" s="47">
        <v>39</v>
      </c>
      <c r="E16" s="298" t="s">
        <v>310</v>
      </c>
      <c r="F16" s="552" t="s">
        <v>311</v>
      </c>
      <c r="G16" s="555">
        <v>1</v>
      </c>
      <c r="H16" s="555">
        <v>56</v>
      </c>
    </row>
    <row r="17" spans="1:8" ht="12">
      <c r="A17" s="302" t="s">
        <v>312</v>
      </c>
      <c r="B17" s="299" t="s">
        <v>313</v>
      </c>
      <c r="C17" s="48"/>
      <c r="D17" s="48"/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/>
      <c r="D18" s="48"/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10358</v>
      </c>
      <c r="D19" s="49">
        <f>SUM(D9:D15)+D16</f>
        <v>9414</v>
      </c>
      <c r="E19" s="304" t="s">
        <v>318</v>
      </c>
      <c r="F19" s="552" t="s">
        <v>319</v>
      </c>
      <c r="G19" s="550">
        <v>3</v>
      </c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/>
      <c r="H20" s="550"/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4</v>
      </c>
      <c r="H21" s="550">
        <v>14</v>
      </c>
    </row>
    <row r="22" spans="1:8" ht="24">
      <c r="A22" s="304" t="s">
        <v>325</v>
      </c>
      <c r="B22" s="305" t="s">
        <v>326</v>
      </c>
      <c r="C22" s="46">
        <v>192</v>
      </c>
      <c r="D22" s="46">
        <v>163</v>
      </c>
      <c r="E22" s="304" t="s">
        <v>327</v>
      </c>
      <c r="F22" s="552" t="s">
        <v>328</v>
      </c>
      <c r="G22" s="550">
        <v>1</v>
      </c>
      <c r="H22" s="550">
        <v>3</v>
      </c>
    </row>
    <row r="23" spans="1:8" ht="24">
      <c r="A23" s="298" t="s">
        <v>329</v>
      </c>
      <c r="B23" s="305" t="s">
        <v>330</v>
      </c>
      <c r="C23" s="46"/>
      <c r="D23" s="46"/>
      <c r="E23" s="298" t="s">
        <v>331</v>
      </c>
      <c r="F23" s="552" t="s">
        <v>332</v>
      </c>
      <c r="G23" s="550"/>
      <c r="H23" s="550"/>
    </row>
    <row r="24" spans="1:18" ht="12">
      <c r="A24" s="298" t="s">
        <v>333</v>
      </c>
      <c r="B24" s="305" t="s">
        <v>334</v>
      </c>
      <c r="C24" s="46">
        <v>6</v>
      </c>
      <c r="D24" s="46">
        <v>14</v>
      </c>
      <c r="E24" s="301" t="s">
        <v>104</v>
      </c>
      <c r="F24" s="554" t="s">
        <v>335</v>
      </c>
      <c r="G24" s="548">
        <f>SUM(G19:G23)</f>
        <v>8</v>
      </c>
      <c r="H24" s="548">
        <f>SUM(H19:H23)</f>
        <v>18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21</v>
      </c>
      <c r="D25" s="46">
        <v>37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219</v>
      </c>
      <c r="D26" s="49">
        <f>SUM(D22:D25)</f>
        <v>214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10577</v>
      </c>
      <c r="D28" s="50">
        <f>D26+D19</f>
        <v>9628</v>
      </c>
      <c r="E28" s="127" t="s">
        <v>340</v>
      </c>
      <c r="F28" s="554" t="s">
        <v>341</v>
      </c>
      <c r="G28" s="548">
        <f>G13+G15+G24</f>
        <v>10589</v>
      </c>
      <c r="H28" s="548">
        <f>H13+H15+H24</f>
        <v>9635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12</v>
      </c>
      <c r="D30" s="50">
        <f>IF((H28-D28)&gt;0,H28-D28,0)</f>
        <v>7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/>
      <c r="D31" s="46"/>
      <c r="E31" s="296" t="s">
        <v>348</v>
      </c>
      <c r="F31" s="552" t="s">
        <v>349</v>
      </c>
      <c r="G31" s="550"/>
      <c r="H31" s="550"/>
    </row>
    <row r="32" spans="1:8" ht="12">
      <c r="A32" s="296" t="s">
        <v>350</v>
      </c>
      <c r="B32" s="307" t="s">
        <v>351</v>
      </c>
      <c r="C32" s="46"/>
      <c r="D32" s="46"/>
      <c r="E32" s="296" t="s">
        <v>352</v>
      </c>
      <c r="F32" s="552" t="s">
        <v>353</v>
      </c>
      <c r="G32" s="550"/>
      <c r="H32" s="550"/>
    </row>
    <row r="33" spans="1:18" ht="12">
      <c r="A33" s="128" t="s">
        <v>354</v>
      </c>
      <c r="B33" s="306" t="s">
        <v>355</v>
      </c>
      <c r="C33" s="49">
        <f>C28-C31+C32</f>
        <v>10577</v>
      </c>
      <c r="D33" s="49">
        <f>D28-D31+D32</f>
        <v>9628</v>
      </c>
      <c r="E33" s="127" t="s">
        <v>356</v>
      </c>
      <c r="F33" s="554" t="s">
        <v>357</v>
      </c>
      <c r="G33" s="53">
        <f>G32-G31+G28</f>
        <v>10589</v>
      </c>
      <c r="H33" s="53">
        <f>H32-H31+H28</f>
        <v>9635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12</v>
      </c>
      <c r="D34" s="50">
        <f>IF((H33-D33)&gt;0,H33-D33,0)</f>
        <v>7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1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38</v>
      </c>
      <c r="D36" s="46"/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-37</v>
      </c>
      <c r="D37" s="430"/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/>
      <c r="D38" s="126"/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11</v>
      </c>
      <c r="D39" s="460">
        <f>+IF((H33-D33-D35)&gt;0,H33-D33-D35,0)</f>
        <v>7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/>
      <c r="D40" s="51"/>
      <c r="E40" s="127" t="s">
        <v>374</v>
      </c>
      <c r="F40" s="558" t="s">
        <v>376</v>
      </c>
      <c r="G40" s="550"/>
      <c r="H40" s="550"/>
    </row>
    <row r="41" spans="1:18" ht="12">
      <c r="A41" s="127" t="s">
        <v>377</v>
      </c>
      <c r="B41" s="292" t="s">
        <v>378</v>
      </c>
      <c r="C41" s="52">
        <f>IF(G39=0,IF(C39-C40&gt;0,C39-C40+G40,0),IF(G39-G40&lt;0,G40-G39+C39,0))</f>
        <v>11</v>
      </c>
      <c r="D41" s="52">
        <f>IF(H39=0,IF(D39-D40&gt;0,D39-D40+H40,0),IF(H39-H40&lt;0,H40-H39+D39,0))</f>
        <v>7</v>
      </c>
      <c r="E41" s="127" t="s">
        <v>379</v>
      </c>
      <c r="F41" s="571" t="s">
        <v>380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10589</v>
      </c>
      <c r="D42" s="53">
        <f>D33+D35+D39</f>
        <v>9635</v>
      </c>
      <c r="E42" s="128" t="s">
        <v>383</v>
      </c>
      <c r="F42" s="129" t="s">
        <v>384</v>
      </c>
      <c r="G42" s="53">
        <f>G39+G33</f>
        <v>10589</v>
      </c>
      <c r="H42" s="53">
        <f>H39+H33</f>
        <v>9635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75" t="s">
        <v>385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7" t="s">
        <v>386</v>
      </c>
      <c r="E46" s="428" t="s">
        <v>868</v>
      </c>
      <c r="F46" s="560"/>
      <c r="G46" s="625"/>
      <c r="H46" s="425"/>
    </row>
    <row r="47" spans="1:8" ht="12">
      <c r="A47" s="314"/>
      <c r="B47" s="424"/>
      <c r="C47" s="425"/>
      <c r="D47" s="426" t="s">
        <v>865</v>
      </c>
      <c r="E47" s="626" t="s">
        <v>867</v>
      </c>
      <c r="F47" s="560"/>
      <c r="G47" s="425"/>
      <c r="H47" s="425"/>
    </row>
    <row r="48" spans="1:15" ht="12">
      <c r="A48" s="503" t="s">
        <v>274</v>
      </c>
      <c r="B48" s="624" t="s">
        <v>880</v>
      </c>
      <c r="C48" s="625"/>
      <c r="D48" s="427"/>
      <c r="E48" s="626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626"/>
      <c r="F49" s="560"/>
      <c r="G49" s="563"/>
      <c r="H49" s="563"/>
    </row>
    <row r="50" spans="1:8" ht="12.75" customHeight="1">
      <c r="A50" s="561"/>
      <c r="B50" s="562"/>
      <c r="C50" s="625"/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102"/>
  <sheetViews>
    <sheetView zoomScalePageLayoutView="0" workbookViewId="0" topLeftCell="A10">
      <selection activeCell="K27" sqref="K2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1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Метизи АД</v>
      </c>
      <c r="C4" s="541" t="s">
        <v>3</v>
      </c>
      <c r="D4" s="541">
        <f>'справка №1-БАЛАНС'!H3</f>
        <v>816089236</v>
      </c>
      <c r="E4" s="323"/>
      <c r="F4" s="323"/>
    </row>
    <row r="5" spans="1:4" ht="15">
      <c r="A5" s="470" t="s">
        <v>276</v>
      </c>
      <c r="B5" s="470" t="str">
        <f>'справка №1-БАЛАНС'!E4</f>
        <v>неконсолидиран</v>
      </c>
      <c r="C5" s="542" t="s">
        <v>5</v>
      </c>
      <c r="D5" s="541">
        <f>'справка №1-БАЛАНС'!H4</f>
        <v>218</v>
      </c>
    </row>
    <row r="6" spans="1:6" ht="12" customHeight="1">
      <c r="A6" s="471" t="s">
        <v>6</v>
      </c>
      <c r="B6" s="506">
        <f>'справка №1-БАЛАНС'!E5</f>
        <v>42735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12160</v>
      </c>
      <c r="D10" s="54">
        <v>10453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-10550</v>
      </c>
      <c r="D11" s="54">
        <v>-10752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-823</v>
      </c>
      <c r="D13" s="54">
        <v>-789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-304</v>
      </c>
      <c r="D14" s="54">
        <v>-154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-39</v>
      </c>
      <c r="D15" s="54">
        <v>-35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-3</v>
      </c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-178</v>
      </c>
      <c r="D19" s="54">
        <v>-179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263</v>
      </c>
      <c r="D20" s="55">
        <f>SUM(D10:D19)</f>
        <v>-1462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/>
      <c r="D34" s="54"/>
      <c r="E34" s="130"/>
      <c r="F34" s="130"/>
    </row>
    <row r="35" spans="1:6" ht="12">
      <c r="A35" s="334" t="s">
        <v>439</v>
      </c>
      <c r="B35" s="333" t="s">
        <v>440</v>
      </c>
      <c r="C35" s="54"/>
      <c r="D35" s="54"/>
      <c r="E35" s="130"/>
      <c r="F35" s="130"/>
    </row>
    <row r="36" spans="1:6" ht="12">
      <c r="A36" s="332" t="s">
        <v>441</v>
      </c>
      <c r="B36" s="333" t="s">
        <v>442</v>
      </c>
      <c r="C36" s="54">
        <v>6561</v>
      </c>
      <c r="D36" s="54">
        <v>7718</v>
      </c>
      <c r="E36" s="130"/>
      <c r="F36" s="130"/>
    </row>
    <row r="37" spans="1:6" ht="12">
      <c r="A37" s="332" t="s">
        <v>443</v>
      </c>
      <c r="B37" s="333" t="s">
        <v>444</v>
      </c>
      <c r="C37" s="54">
        <v>-6601</v>
      </c>
      <c r="D37" s="54">
        <v>-6188</v>
      </c>
      <c r="E37" s="130"/>
      <c r="F37" s="130"/>
    </row>
    <row r="38" spans="1:6" ht="12">
      <c r="A38" s="332" t="s">
        <v>445</v>
      </c>
      <c r="B38" s="333" t="s">
        <v>446</v>
      </c>
      <c r="C38" s="54"/>
      <c r="D38" s="54"/>
      <c r="E38" s="130"/>
      <c r="F38" s="130"/>
    </row>
    <row r="39" spans="1:6" ht="12">
      <c r="A39" s="332" t="s">
        <v>447</v>
      </c>
      <c r="B39" s="333" t="s">
        <v>448</v>
      </c>
      <c r="C39" s="54">
        <v>-189</v>
      </c>
      <c r="D39" s="54">
        <v>-163</v>
      </c>
      <c r="E39" s="130"/>
      <c r="F39" s="130"/>
    </row>
    <row r="40" spans="1:6" ht="12">
      <c r="A40" s="332" t="s">
        <v>449</v>
      </c>
      <c r="B40" s="333" t="s">
        <v>450</v>
      </c>
      <c r="C40" s="54"/>
      <c r="D40" s="54"/>
      <c r="E40" s="130"/>
      <c r="F40" s="130"/>
    </row>
    <row r="41" spans="1:8" ht="12">
      <c r="A41" s="332" t="s">
        <v>451</v>
      </c>
      <c r="B41" s="333" t="s">
        <v>452</v>
      </c>
      <c r="C41" s="54"/>
      <c r="D41" s="54">
        <v>54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-229</v>
      </c>
      <c r="D42" s="55">
        <f>SUM(D34:D41)</f>
        <v>1421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34</v>
      </c>
      <c r="D43" s="55">
        <f>D42+D32+D20</f>
        <v>-41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105</v>
      </c>
      <c r="D44" s="132">
        <v>146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139</v>
      </c>
      <c r="D45" s="55">
        <f>D44+D43</f>
        <v>105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139</v>
      </c>
      <c r="D46" s="56">
        <v>105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 t="s">
        <v>386</v>
      </c>
      <c r="C49" s="436" t="s">
        <v>387</v>
      </c>
      <c r="D49" s="437"/>
      <c r="E49" s="343"/>
      <c r="G49" s="133"/>
      <c r="H49" s="133"/>
    </row>
    <row r="50" spans="1:8" ht="24">
      <c r="A50" s="318"/>
      <c r="B50" s="318" t="s">
        <v>869</v>
      </c>
      <c r="C50" s="318" t="s">
        <v>870</v>
      </c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318"/>
      <c r="C52" s="576"/>
      <c r="D52" s="57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W537"/>
  <sheetViews>
    <sheetView zoomScale="80" zoomScaleNormal="80" zoomScalePageLayoutView="0" workbookViewId="0" topLeftCell="A1">
      <selection activeCell="O46" sqref="O46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4" width="9.1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125" style="2" customWidth="1"/>
  </cols>
  <sheetData>
    <row r="1" spans="1:14" s="532" customFormat="1" ht="24" customHeight="1">
      <c r="A1" s="577" t="s">
        <v>465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7" t="str">
        <f>'справка №1-БАЛАНС'!E3</f>
        <v>Метизи АД</v>
      </c>
      <c r="C3" s="587"/>
      <c r="D3" s="587"/>
      <c r="E3" s="587"/>
      <c r="F3" s="587"/>
      <c r="G3" s="587"/>
      <c r="H3" s="587"/>
      <c r="I3" s="587"/>
      <c r="J3" s="476"/>
      <c r="K3" s="478" t="s">
        <v>3</v>
      </c>
      <c r="L3" s="478"/>
      <c r="M3" s="478">
        <f>'справка №1-БАЛАНС'!H3</f>
        <v>816089236</v>
      </c>
      <c r="N3" s="2"/>
    </row>
    <row r="4" spans="1:15" s="532" customFormat="1" ht="13.5" customHeight="1">
      <c r="A4" s="467" t="s">
        <v>466</v>
      </c>
      <c r="B4" s="587" t="str">
        <f>'справка №1-БАЛАНС'!E4</f>
        <v>неконсолидиран</v>
      </c>
      <c r="C4" s="587"/>
      <c r="D4" s="587"/>
      <c r="E4" s="587"/>
      <c r="F4" s="587"/>
      <c r="G4" s="587"/>
      <c r="H4" s="587"/>
      <c r="I4" s="587"/>
      <c r="J4" s="136"/>
      <c r="K4" s="589" t="s">
        <v>5</v>
      </c>
      <c r="L4" s="589"/>
      <c r="M4" s="478">
        <f>'справка №1-БАЛАНС'!H4</f>
        <v>218</v>
      </c>
      <c r="N4" s="3"/>
      <c r="O4" s="3"/>
    </row>
    <row r="5" spans="1:14" s="532" customFormat="1" ht="12.75" customHeight="1">
      <c r="A5" s="467" t="s">
        <v>6</v>
      </c>
      <c r="B5" s="590">
        <f>'справка №1-БАЛАНС'!E5</f>
        <v>42735</v>
      </c>
      <c r="C5" s="590"/>
      <c r="D5" s="590"/>
      <c r="E5" s="590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7502</v>
      </c>
      <c r="D11" s="58">
        <f>'справка №1-БАЛАНС'!H19</f>
        <v>0</v>
      </c>
      <c r="E11" s="58">
        <f>'справка №1-БАЛАНС'!H20</f>
        <v>30730</v>
      </c>
      <c r="F11" s="58">
        <f>'справка №1-БАЛАНС'!H22</f>
        <v>4684</v>
      </c>
      <c r="G11" s="58">
        <f>'справка №1-БАЛАНС'!H23</f>
        <v>0</v>
      </c>
      <c r="H11" s="60"/>
      <c r="I11" s="58">
        <f>'справка №1-БАЛАНС'!H28+'справка №1-БАЛАНС'!H31</f>
        <v>7</v>
      </c>
      <c r="J11" s="58">
        <f>'справка №1-БАЛАНС'!H29+'справка №1-БАЛАНС'!H32</f>
        <v>0</v>
      </c>
      <c r="K11" s="60"/>
      <c r="L11" s="344">
        <f>SUM(C11:K11)</f>
        <v>42923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491</v>
      </c>
      <c r="B14" s="8" t="s">
        <v>492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493</v>
      </c>
      <c r="B15" s="17" t="s">
        <v>494</v>
      </c>
      <c r="C15" s="61">
        <f>C11+C12</f>
        <v>7502</v>
      </c>
      <c r="D15" s="61">
        <f aca="true" t="shared" si="2" ref="D15:M15">D11+D12</f>
        <v>0</v>
      </c>
      <c r="E15" s="61">
        <f t="shared" si="2"/>
        <v>30730</v>
      </c>
      <c r="F15" s="61">
        <f t="shared" si="2"/>
        <v>4684</v>
      </c>
      <c r="G15" s="61">
        <f t="shared" si="2"/>
        <v>0</v>
      </c>
      <c r="H15" s="61">
        <f t="shared" si="2"/>
        <v>0</v>
      </c>
      <c r="I15" s="61">
        <f t="shared" si="2"/>
        <v>7</v>
      </c>
      <c r="J15" s="61">
        <f t="shared" si="2"/>
        <v>0</v>
      </c>
      <c r="K15" s="61">
        <f t="shared" si="2"/>
        <v>0</v>
      </c>
      <c r="L15" s="344">
        <f t="shared" si="1"/>
        <v>42923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v>11</v>
      </c>
      <c r="J16" s="345">
        <f>+'справка №1-БАЛАНС'!G32</f>
        <v>0</v>
      </c>
      <c r="K16" s="60"/>
      <c r="L16" s="344">
        <f t="shared" si="1"/>
        <v>11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7</v>
      </c>
      <c r="G17" s="62">
        <f t="shared" si="3"/>
        <v>0</v>
      </c>
      <c r="H17" s="62">
        <f t="shared" si="3"/>
        <v>0</v>
      </c>
      <c r="I17" s="62">
        <f t="shared" si="3"/>
        <v>-7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501</v>
      </c>
      <c r="B19" s="18" t="s">
        <v>502</v>
      </c>
      <c r="C19" s="60"/>
      <c r="D19" s="60"/>
      <c r="E19" s="60"/>
      <c r="F19" s="60">
        <v>7</v>
      </c>
      <c r="G19" s="60"/>
      <c r="H19" s="60"/>
      <c r="I19" s="60">
        <v>-7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503</v>
      </c>
      <c r="B20" s="8" t="s">
        <v>504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509</v>
      </c>
      <c r="B23" s="8" t="s">
        <v>510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509</v>
      </c>
      <c r="B26" s="8" t="s">
        <v>514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515</v>
      </c>
      <c r="B27" s="8" t="s">
        <v>516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517</v>
      </c>
      <c r="B28" s="8" t="s">
        <v>518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7502</v>
      </c>
      <c r="D29" s="59">
        <f aca="true" t="shared" si="6" ref="D29:M29">D17+D20+D21+D24+D28+D27+D15+D16</f>
        <v>0</v>
      </c>
      <c r="E29" s="59">
        <f t="shared" si="6"/>
        <v>30730</v>
      </c>
      <c r="F29" s="59">
        <f t="shared" si="6"/>
        <v>4691</v>
      </c>
      <c r="G29" s="59">
        <f t="shared" si="6"/>
        <v>0</v>
      </c>
      <c r="H29" s="59">
        <f t="shared" si="6"/>
        <v>0</v>
      </c>
      <c r="I29" s="59">
        <f t="shared" si="6"/>
        <v>11</v>
      </c>
      <c r="J29" s="59">
        <f t="shared" si="6"/>
        <v>0</v>
      </c>
      <c r="K29" s="59">
        <f t="shared" si="6"/>
        <v>0</v>
      </c>
      <c r="L29" s="344">
        <f t="shared" si="1"/>
        <v>42934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523</v>
      </c>
      <c r="B31" s="8" t="s">
        <v>524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7502</v>
      </c>
      <c r="D32" s="59">
        <f t="shared" si="7"/>
        <v>0</v>
      </c>
      <c r="E32" s="59">
        <f t="shared" si="7"/>
        <v>30730</v>
      </c>
      <c r="F32" s="59">
        <f t="shared" si="7"/>
        <v>4691</v>
      </c>
      <c r="G32" s="59">
        <f t="shared" si="7"/>
        <v>0</v>
      </c>
      <c r="H32" s="59">
        <f t="shared" si="7"/>
        <v>0</v>
      </c>
      <c r="I32" s="59">
        <f t="shared" si="7"/>
        <v>11</v>
      </c>
      <c r="J32" s="59">
        <f t="shared" si="7"/>
        <v>0</v>
      </c>
      <c r="K32" s="59">
        <f t="shared" si="7"/>
        <v>0</v>
      </c>
      <c r="L32" s="344">
        <f t="shared" si="1"/>
        <v>42934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8" t="s">
        <v>527</v>
      </c>
      <c r="B35" s="588"/>
      <c r="C35" s="588"/>
      <c r="D35" s="588"/>
      <c r="E35" s="588"/>
      <c r="F35" s="588"/>
      <c r="G35" s="588"/>
      <c r="H35" s="588"/>
      <c r="I35" s="588"/>
      <c r="J35" s="58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578" t="s">
        <v>829</v>
      </c>
      <c r="E37" s="14"/>
      <c r="F37" s="14"/>
      <c r="G37" s="14"/>
      <c r="H37" s="14"/>
      <c r="I37" s="14"/>
      <c r="J37" s="15" t="s">
        <v>872</v>
      </c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538"/>
      <c r="E38" s="538" t="s">
        <v>871</v>
      </c>
      <c r="F38" s="578"/>
      <c r="G38" s="578"/>
      <c r="H38" s="578"/>
      <c r="I38" s="578"/>
      <c r="J38" s="538"/>
      <c r="K38" s="538" t="s">
        <v>866</v>
      </c>
      <c r="L38" s="578"/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B232"/>
  <sheetViews>
    <sheetView zoomScale="75" zoomScaleNormal="75" zoomScalePageLayoutView="0" workbookViewId="0" topLeftCell="A1">
      <selection activeCell="Y18" sqref="Y1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11.125" style="22" bestFit="1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bestFit="1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1" t="s">
        <v>389</v>
      </c>
      <c r="B2" s="592"/>
      <c r="C2" s="482" t="str">
        <f>'справка №1-БАЛАНС'!E3</f>
        <v>Метизи АД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816089236</v>
      </c>
      <c r="P2" s="483"/>
      <c r="Q2" s="483"/>
      <c r="R2" s="526"/>
    </row>
    <row r="3" spans="1:18" ht="15">
      <c r="A3" s="591" t="s">
        <v>6</v>
      </c>
      <c r="B3" s="592"/>
      <c r="C3" s="593">
        <f>'справка №1-БАЛАНС'!E5</f>
        <v>42735</v>
      </c>
      <c r="D3" s="593"/>
      <c r="E3" s="593"/>
      <c r="F3" s="485"/>
      <c r="G3" s="485"/>
      <c r="H3" s="485"/>
      <c r="I3" s="485"/>
      <c r="J3" s="485"/>
      <c r="K3" s="485"/>
      <c r="L3" s="485"/>
      <c r="M3" s="594" t="s">
        <v>5</v>
      </c>
      <c r="N3" s="594"/>
      <c r="O3" s="482">
        <f>'справка №1-БАЛАНС'!H4</f>
        <v>218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5" t="s">
        <v>469</v>
      </c>
      <c r="B5" s="596"/>
      <c r="C5" s="599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604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604" t="s">
        <v>535</v>
      </c>
      <c r="R5" s="604" t="s">
        <v>536</v>
      </c>
    </row>
    <row r="6" spans="1:18" s="100" customFormat="1" ht="48">
      <c r="A6" s="597"/>
      <c r="B6" s="598"/>
      <c r="C6" s="600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605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605"/>
      <c r="R6" s="605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689</v>
      </c>
      <c r="E9" s="189">
        <v>0</v>
      </c>
      <c r="F9" s="189">
        <v>0</v>
      </c>
      <c r="G9" s="74">
        <f>D9+E9-F9</f>
        <v>689</v>
      </c>
      <c r="H9" s="65"/>
      <c r="I9" s="65"/>
      <c r="J9" s="74">
        <f>G9+H9-I9</f>
        <v>689</v>
      </c>
      <c r="K9" s="65">
        <v>33</v>
      </c>
      <c r="L9" s="65">
        <v>1</v>
      </c>
      <c r="M9" s="65"/>
      <c r="N9" s="74">
        <f>K9+L9-M9</f>
        <v>34</v>
      </c>
      <c r="O9" s="65"/>
      <c r="P9" s="65"/>
      <c r="Q9" s="74">
        <f aca="true" t="shared" si="0" ref="Q9:Q15">N9+O9-P9</f>
        <v>34</v>
      </c>
      <c r="R9" s="74">
        <f aca="true" t="shared" si="1" ref="R9:R15">J9-Q9</f>
        <v>655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11660</v>
      </c>
      <c r="E10" s="189">
        <v>0</v>
      </c>
      <c r="F10" s="189">
        <v>0</v>
      </c>
      <c r="G10" s="74">
        <f aca="true" t="shared" si="2" ref="G10:G39">D10+E10-F10</f>
        <v>11660</v>
      </c>
      <c r="H10" s="65"/>
      <c r="I10" s="65"/>
      <c r="J10" s="74">
        <f aca="true" t="shared" si="3" ref="J10:J39">G10+H10-I10</f>
        <v>11660</v>
      </c>
      <c r="K10" s="65">
        <v>1385</v>
      </c>
      <c r="L10" s="65">
        <v>101</v>
      </c>
      <c r="M10" s="65"/>
      <c r="N10" s="74">
        <f aca="true" t="shared" si="4" ref="N10:N39">K10+L10-M10</f>
        <v>1486</v>
      </c>
      <c r="O10" s="65"/>
      <c r="P10" s="65"/>
      <c r="Q10" s="74">
        <f t="shared" si="0"/>
        <v>1486</v>
      </c>
      <c r="R10" s="74">
        <f t="shared" si="1"/>
        <v>10174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30486</v>
      </c>
      <c r="E11" s="189">
        <v>7</v>
      </c>
      <c r="F11" s="189">
        <v>0</v>
      </c>
      <c r="G11" s="74">
        <f t="shared" si="2"/>
        <v>30493</v>
      </c>
      <c r="H11" s="65"/>
      <c r="I11" s="65"/>
      <c r="J11" s="74">
        <f t="shared" si="3"/>
        <v>30493</v>
      </c>
      <c r="K11" s="65">
        <v>4116</v>
      </c>
      <c r="L11" s="65">
        <v>262</v>
      </c>
      <c r="M11" s="65"/>
      <c r="N11" s="74">
        <f t="shared" si="4"/>
        <v>4378</v>
      </c>
      <c r="O11" s="65"/>
      <c r="P11" s="65"/>
      <c r="Q11" s="74">
        <f t="shared" si="0"/>
        <v>4378</v>
      </c>
      <c r="R11" s="74">
        <f t="shared" si="1"/>
        <v>26115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1030</v>
      </c>
      <c r="E12" s="189">
        <v>0</v>
      </c>
      <c r="F12" s="189">
        <v>0</v>
      </c>
      <c r="G12" s="74">
        <f t="shared" si="2"/>
        <v>1030</v>
      </c>
      <c r="H12" s="65"/>
      <c r="I12" s="65"/>
      <c r="J12" s="74">
        <f t="shared" si="3"/>
        <v>1030</v>
      </c>
      <c r="K12" s="65">
        <v>557</v>
      </c>
      <c r="L12" s="65">
        <v>25</v>
      </c>
      <c r="M12" s="65"/>
      <c r="N12" s="74">
        <f t="shared" si="4"/>
        <v>582</v>
      </c>
      <c r="O12" s="65"/>
      <c r="P12" s="65"/>
      <c r="Q12" s="74">
        <f t="shared" si="0"/>
        <v>582</v>
      </c>
      <c r="R12" s="74">
        <f t="shared" si="1"/>
        <v>448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209</v>
      </c>
      <c r="E13" s="189">
        <v>48</v>
      </c>
      <c r="F13" s="189">
        <v>47</v>
      </c>
      <c r="G13" s="74">
        <f t="shared" si="2"/>
        <v>210</v>
      </c>
      <c r="H13" s="65"/>
      <c r="I13" s="65"/>
      <c r="J13" s="74">
        <f t="shared" si="3"/>
        <v>210</v>
      </c>
      <c r="K13" s="65">
        <v>150</v>
      </c>
      <c r="L13" s="65">
        <v>2</v>
      </c>
      <c r="M13" s="65">
        <v>6</v>
      </c>
      <c r="N13" s="74">
        <f t="shared" si="4"/>
        <v>146</v>
      </c>
      <c r="O13" s="65"/>
      <c r="P13" s="65"/>
      <c r="Q13" s="74">
        <f t="shared" si="0"/>
        <v>146</v>
      </c>
      <c r="R13" s="74">
        <f t="shared" si="1"/>
        <v>64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79</v>
      </c>
      <c r="E14" s="189">
        <v>0</v>
      </c>
      <c r="F14" s="189">
        <v>0</v>
      </c>
      <c r="G14" s="74">
        <f t="shared" si="2"/>
        <v>79</v>
      </c>
      <c r="H14" s="65"/>
      <c r="I14" s="65"/>
      <c r="J14" s="74">
        <f t="shared" si="3"/>
        <v>79</v>
      </c>
      <c r="K14" s="65">
        <v>72</v>
      </c>
      <c r="L14" s="65">
        <v>5</v>
      </c>
      <c r="M14" s="65"/>
      <c r="N14" s="74">
        <f t="shared" si="4"/>
        <v>77</v>
      </c>
      <c r="O14" s="65"/>
      <c r="P14" s="65"/>
      <c r="Q14" s="74">
        <f t="shared" si="0"/>
        <v>77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2308</v>
      </c>
      <c r="E15" s="457">
        <v>579</v>
      </c>
      <c r="F15" s="457">
        <v>0</v>
      </c>
      <c r="G15" s="74">
        <f t="shared" si="2"/>
        <v>2887</v>
      </c>
      <c r="H15" s="458"/>
      <c r="I15" s="458"/>
      <c r="J15" s="74">
        <f t="shared" si="3"/>
        <v>2887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2887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4</v>
      </c>
      <c r="E16" s="189">
        <v>0</v>
      </c>
      <c r="F16" s="189">
        <v>0</v>
      </c>
      <c r="G16" s="74">
        <f t="shared" si="2"/>
        <v>4</v>
      </c>
      <c r="H16" s="65"/>
      <c r="I16" s="65"/>
      <c r="J16" s="74">
        <f t="shared" si="3"/>
        <v>4</v>
      </c>
      <c r="K16" s="65">
        <v>2</v>
      </c>
      <c r="L16" s="65">
        <v>1</v>
      </c>
      <c r="M16" s="65"/>
      <c r="N16" s="74">
        <f t="shared" si="4"/>
        <v>3</v>
      </c>
      <c r="O16" s="65"/>
      <c r="P16" s="65"/>
      <c r="Q16" s="74">
        <f aca="true" t="shared" si="5" ref="Q16:Q25">N16+O16-P16</f>
        <v>3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46465</v>
      </c>
      <c r="E17" s="194">
        <f>SUM(E9:E16)</f>
        <v>634</v>
      </c>
      <c r="F17" s="194">
        <f>SUM(F9:F16)</f>
        <v>47</v>
      </c>
      <c r="G17" s="74">
        <f t="shared" si="2"/>
        <v>47052</v>
      </c>
      <c r="H17" s="75">
        <f>SUM(H9:H16)</f>
        <v>0</v>
      </c>
      <c r="I17" s="75">
        <f>SUM(I9:I16)</f>
        <v>0</v>
      </c>
      <c r="J17" s="74">
        <f t="shared" si="3"/>
        <v>47052</v>
      </c>
      <c r="K17" s="75">
        <f>SUM(K9:K16)</f>
        <v>6315</v>
      </c>
      <c r="L17" s="75">
        <f>SUM(L9:L16)</f>
        <v>397</v>
      </c>
      <c r="M17" s="75">
        <f>SUM(M9:M16)</f>
        <v>6</v>
      </c>
      <c r="N17" s="74">
        <f t="shared" si="4"/>
        <v>6706</v>
      </c>
      <c r="O17" s="75">
        <f>SUM(O9:O16)</f>
        <v>0</v>
      </c>
      <c r="P17" s="75">
        <f>SUM(P9:P16)</f>
        <v>0</v>
      </c>
      <c r="Q17" s="74">
        <f t="shared" si="5"/>
        <v>6706</v>
      </c>
      <c r="R17" s="74">
        <f t="shared" si="6"/>
        <v>40346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9</v>
      </c>
      <c r="E22" s="189"/>
      <c r="F22" s="189"/>
      <c r="G22" s="74">
        <f t="shared" si="2"/>
        <v>9</v>
      </c>
      <c r="H22" s="65"/>
      <c r="I22" s="65"/>
      <c r="J22" s="74">
        <f t="shared" si="3"/>
        <v>9</v>
      </c>
      <c r="K22" s="65">
        <v>9</v>
      </c>
      <c r="L22" s="65"/>
      <c r="M22" s="65"/>
      <c r="N22" s="74">
        <f t="shared" si="4"/>
        <v>9</v>
      </c>
      <c r="O22" s="65"/>
      <c r="P22" s="65"/>
      <c r="Q22" s="74">
        <f t="shared" si="5"/>
        <v>9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</v>
      </c>
      <c r="H25" s="66">
        <f t="shared" si="7"/>
        <v>0</v>
      </c>
      <c r="I25" s="66">
        <f t="shared" si="7"/>
        <v>0</v>
      </c>
      <c r="J25" s="67">
        <f t="shared" si="3"/>
        <v>9</v>
      </c>
      <c r="K25" s="66">
        <f t="shared" si="7"/>
        <v>9</v>
      </c>
      <c r="L25" s="66">
        <f t="shared" si="7"/>
        <v>0</v>
      </c>
      <c r="M25" s="66">
        <f t="shared" si="7"/>
        <v>0</v>
      </c>
      <c r="N25" s="67">
        <f t="shared" si="4"/>
        <v>9</v>
      </c>
      <c r="O25" s="66">
        <f t="shared" si="7"/>
        <v>0</v>
      </c>
      <c r="P25" s="66">
        <f t="shared" si="7"/>
        <v>0</v>
      </c>
      <c r="Q25" s="67">
        <f t="shared" si="5"/>
        <v>9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</v>
      </c>
      <c r="H27" s="70">
        <f t="shared" si="8"/>
        <v>0</v>
      </c>
      <c r="I27" s="70">
        <f t="shared" si="8"/>
        <v>0</v>
      </c>
      <c r="J27" s="71">
        <f t="shared" si="3"/>
        <v>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1</v>
      </c>
      <c r="E31" s="189"/>
      <c r="F31" s="189"/>
      <c r="G31" s="74">
        <f t="shared" si="2"/>
        <v>1</v>
      </c>
      <c r="H31" s="72"/>
      <c r="I31" s="72"/>
      <c r="J31" s="74">
        <f t="shared" si="3"/>
        <v>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</v>
      </c>
      <c r="H38" s="75">
        <f t="shared" si="12"/>
        <v>0</v>
      </c>
      <c r="I38" s="75">
        <f t="shared" si="12"/>
        <v>0</v>
      </c>
      <c r="J38" s="74">
        <f t="shared" si="3"/>
        <v>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612</v>
      </c>
      <c r="B39" s="370" t="s">
        <v>613</v>
      </c>
      <c r="C39" s="369" t="s">
        <v>614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46475</v>
      </c>
      <c r="E40" s="438">
        <f>E17+E18+E19+E25+E38+E39</f>
        <v>634</v>
      </c>
      <c r="F40" s="438">
        <f aca="true" t="shared" si="13" ref="F40:R40">F17+F18+F19+F25+F38+F39</f>
        <v>47</v>
      </c>
      <c r="G40" s="438">
        <f t="shared" si="13"/>
        <v>47062</v>
      </c>
      <c r="H40" s="438">
        <f t="shared" si="13"/>
        <v>0</v>
      </c>
      <c r="I40" s="438">
        <f t="shared" si="13"/>
        <v>0</v>
      </c>
      <c r="J40" s="438">
        <f t="shared" si="13"/>
        <v>47062</v>
      </c>
      <c r="K40" s="438">
        <f t="shared" si="13"/>
        <v>6324</v>
      </c>
      <c r="L40" s="438">
        <f t="shared" si="13"/>
        <v>397</v>
      </c>
      <c r="M40" s="438">
        <f t="shared" si="13"/>
        <v>6</v>
      </c>
      <c r="N40" s="438">
        <f t="shared" si="13"/>
        <v>6715</v>
      </c>
      <c r="O40" s="438">
        <f t="shared" si="13"/>
        <v>0</v>
      </c>
      <c r="P40" s="438">
        <f t="shared" si="13"/>
        <v>0</v>
      </c>
      <c r="Q40" s="438">
        <f t="shared" si="13"/>
        <v>6715</v>
      </c>
      <c r="R40" s="438">
        <f t="shared" si="13"/>
        <v>40347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618</v>
      </c>
      <c r="I44" s="356"/>
      <c r="J44" s="356"/>
      <c r="K44" s="601"/>
      <c r="L44" s="601"/>
      <c r="M44" s="601"/>
      <c r="N44" s="601"/>
      <c r="O44" s="602" t="s">
        <v>873</v>
      </c>
      <c r="P44" s="603"/>
      <c r="Q44" s="603"/>
      <c r="R44" s="603"/>
    </row>
    <row r="45" spans="1:18" ht="24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538" t="s">
        <v>871</v>
      </c>
      <c r="L45" s="349"/>
      <c r="M45" s="349"/>
      <c r="N45" s="349"/>
      <c r="O45" s="349"/>
      <c r="P45" s="318" t="s">
        <v>870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9" bottom="0.5118110236220472" header="0.17" footer="0.5118110236220472"/>
  <pageSetup fitToHeight="1000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A115"/>
  <sheetViews>
    <sheetView zoomScalePageLayoutView="0" workbookViewId="0" topLeftCell="A76">
      <selection activeCell="AF101" sqref="AF10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9" t="s">
        <v>619</v>
      </c>
      <c r="B1" s="609"/>
      <c r="C1" s="609"/>
      <c r="D1" s="609"/>
      <c r="E1" s="60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12" t="str">
        <f>'справка №1-БАЛАНС'!E3</f>
        <v>Метизи АД</v>
      </c>
      <c r="C3" s="613"/>
      <c r="D3" s="526" t="s">
        <v>3</v>
      </c>
      <c r="E3" s="107">
        <f>'справка №1-БАЛАНС'!H3</f>
        <v>816089236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10">
        <f>'справка №1-БАЛАНС'!E5</f>
        <v>42735</v>
      </c>
      <c r="C4" s="611"/>
      <c r="D4" s="527" t="s">
        <v>5</v>
      </c>
      <c r="E4" s="107">
        <f>'справка №1-БАЛАНС'!H4</f>
        <v>218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620</v>
      </c>
      <c r="B5" s="496"/>
      <c r="C5" s="497"/>
      <c r="D5" s="107"/>
      <c r="E5" s="498" t="s">
        <v>621</v>
      </c>
    </row>
    <row r="6" spans="1:14" s="100" customFormat="1" ht="12">
      <c r="A6" s="389" t="s">
        <v>469</v>
      </c>
      <c r="B6" s="390" t="s">
        <v>9</v>
      </c>
      <c r="C6" s="391" t="s">
        <v>622</v>
      </c>
      <c r="D6" s="138" t="s">
        <v>623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624</v>
      </c>
      <c r="E7" s="124" t="s">
        <v>625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626</v>
      </c>
      <c r="B9" s="394" t="s">
        <v>627</v>
      </c>
      <c r="C9" s="108"/>
      <c r="D9" s="108"/>
      <c r="E9" s="120">
        <f>C9-D9</f>
        <v>0</v>
      </c>
      <c r="F9" s="106"/>
    </row>
    <row r="10" spans="1:6" ht="12">
      <c r="A10" s="393" t="s">
        <v>628</v>
      </c>
      <c r="B10" s="395"/>
      <c r="C10" s="104"/>
      <c r="D10" s="104"/>
      <c r="E10" s="120"/>
      <c r="F10" s="106"/>
    </row>
    <row r="11" spans="1:15" ht="12">
      <c r="A11" s="396" t="s">
        <v>629</v>
      </c>
      <c r="B11" s="397" t="s">
        <v>630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631</v>
      </c>
      <c r="B12" s="397" t="s">
        <v>632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633</v>
      </c>
      <c r="B13" s="397" t="s">
        <v>634</v>
      </c>
      <c r="C13" s="108">
        <v>0</v>
      </c>
      <c r="D13" s="108"/>
      <c r="E13" s="120">
        <f t="shared" si="0"/>
        <v>0</v>
      </c>
      <c r="F13" s="106"/>
    </row>
    <row r="14" spans="1:6" ht="12">
      <c r="A14" s="396" t="s">
        <v>635</v>
      </c>
      <c r="B14" s="397" t="s">
        <v>636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637</v>
      </c>
      <c r="B15" s="397" t="s">
        <v>638</v>
      </c>
      <c r="C15" s="108">
        <v>0</v>
      </c>
      <c r="D15" s="108"/>
      <c r="E15" s="120">
        <f t="shared" si="0"/>
        <v>0</v>
      </c>
      <c r="F15" s="106"/>
    </row>
    <row r="16" spans="1:15" ht="12">
      <c r="A16" s="396" t="s">
        <v>639</v>
      </c>
      <c r="B16" s="397" t="s">
        <v>640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641</v>
      </c>
      <c r="B17" s="397" t="s">
        <v>642</v>
      </c>
      <c r="C17" s="108">
        <v>0</v>
      </c>
      <c r="D17" s="108"/>
      <c r="E17" s="120">
        <f t="shared" si="0"/>
        <v>0</v>
      </c>
      <c r="F17" s="106"/>
    </row>
    <row r="18" spans="1:6" ht="12">
      <c r="A18" s="396" t="s">
        <v>635</v>
      </c>
      <c r="B18" s="397" t="s">
        <v>643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644</v>
      </c>
      <c r="B19" s="394" t="s">
        <v>645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647</v>
      </c>
      <c r="B21" s="394" t="s">
        <v>648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649</v>
      </c>
      <c r="B23" s="399"/>
      <c r="C23" s="119"/>
      <c r="D23" s="104"/>
      <c r="E23" s="120"/>
      <c r="F23" s="106"/>
    </row>
    <row r="24" spans="1:15" ht="12">
      <c r="A24" s="396" t="s">
        <v>650</v>
      </c>
      <c r="B24" s="397" t="s">
        <v>651</v>
      </c>
      <c r="C24" s="119">
        <f>SUM(C25:C27)</f>
        <v>601</v>
      </c>
      <c r="D24" s="119">
        <f>SUM(D25:D27)</f>
        <v>601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652</v>
      </c>
      <c r="B25" s="397" t="s">
        <v>653</v>
      </c>
      <c r="C25" s="108"/>
      <c r="D25" s="108"/>
      <c r="E25" s="120">
        <f t="shared" si="0"/>
        <v>0</v>
      </c>
      <c r="F25" s="106"/>
    </row>
    <row r="26" spans="1:6" ht="12">
      <c r="A26" s="396" t="s">
        <v>654</v>
      </c>
      <c r="B26" s="397" t="s">
        <v>655</v>
      </c>
      <c r="C26" s="108">
        <v>601</v>
      </c>
      <c r="D26" s="108">
        <v>601</v>
      </c>
      <c r="E26" s="120">
        <f t="shared" si="0"/>
        <v>0</v>
      </c>
      <c r="F26" s="106"/>
    </row>
    <row r="27" spans="1:6" ht="12">
      <c r="A27" s="396" t="s">
        <v>656</v>
      </c>
      <c r="B27" s="397" t="s">
        <v>657</v>
      </c>
      <c r="C27" s="108"/>
      <c r="D27" s="108"/>
      <c r="E27" s="120">
        <f t="shared" si="0"/>
        <v>0</v>
      </c>
      <c r="F27" s="106"/>
    </row>
    <row r="28" spans="1:6" ht="12">
      <c r="A28" s="396" t="s">
        <v>658</v>
      </c>
      <c r="B28" s="397" t="s">
        <v>659</v>
      </c>
      <c r="C28" s="108">
        <v>1200</v>
      </c>
      <c r="D28" s="108">
        <v>1200</v>
      </c>
      <c r="E28" s="120">
        <f t="shared" si="0"/>
        <v>0</v>
      </c>
      <c r="F28" s="106"/>
    </row>
    <row r="29" spans="1:6" ht="12">
      <c r="A29" s="396" t="s">
        <v>660</v>
      </c>
      <c r="B29" s="397" t="s">
        <v>661</v>
      </c>
      <c r="C29" s="108">
        <v>381</v>
      </c>
      <c r="D29" s="108">
        <v>381</v>
      </c>
      <c r="E29" s="120">
        <f t="shared" si="0"/>
        <v>0</v>
      </c>
      <c r="F29" s="106"/>
    </row>
    <row r="30" spans="1:6" ht="12">
      <c r="A30" s="396" t="s">
        <v>662</v>
      </c>
      <c r="B30" s="397" t="s">
        <v>663</v>
      </c>
      <c r="C30" s="108"/>
      <c r="D30" s="108"/>
      <c r="E30" s="120">
        <f t="shared" si="0"/>
        <v>0</v>
      </c>
      <c r="F30" s="106"/>
    </row>
    <row r="31" spans="1:6" ht="12">
      <c r="A31" s="396" t="s">
        <v>664</v>
      </c>
      <c r="B31" s="397" t="s">
        <v>665</v>
      </c>
      <c r="C31" s="108"/>
      <c r="D31" s="108"/>
      <c r="E31" s="120">
        <f t="shared" si="0"/>
        <v>0</v>
      </c>
      <c r="F31" s="106"/>
    </row>
    <row r="32" spans="1:6" ht="12">
      <c r="A32" s="396" t="s">
        <v>666</v>
      </c>
      <c r="B32" s="397" t="s">
        <v>667</v>
      </c>
      <c r="C32" s="108"/>
      <c r="D32" s="108"/>
      <c r="E32" s="120">
        <f t="shared" si="0"/>
        <v>0</v>
      </c>
      <c r="F32" s="106"/>
    </row>
    <row r="33" spans="1:15" ht="12">
      <c r="A33" s="396" t="s">
        <v>668</v>
      </c>
      <c r="B33" s="397" t="s">
        <v>669</v>
      </c>
      <c r="C33" s="105">
        <f>SUM(C34:C37)</f>
        <v>2</v>
      </c>
      <c r="D33" s="105">
        <f>SUM(D34:D37)</f>
        <v>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670</v>
      </c>
      <c r="B34" s="397" t="s">
        <v>671</v>
      </c>
      <c r="C34" s="108">
        <v>1</v>
      </c>
      <c r="D34" s="108">
        <v>1</v>
      </c>
      <c r="E34" s="120">
        <f t="shared" si="0"/>
        <v>0</v>
      </c>
      <c r="F34" s="106"/>
    </row>
    <row r="35" spans="1:6" ht="12">
      <c r="A35" s="396" t="s">
        <v>672</v>
      </c>
      <c r="B35" s="397" t="s">
        <v>673</v>
      </c>
      <c r="C35" s="108"/>
      <c r="D35" s="108"/>
      <c r="E35" s="120">
        <f t="shared" si="0"/>
        <v>0</v>
      </c>
      <c r="F35" s="106"/>
    </row>
    <row r="36" spans="1:6" ht="12">
      <c r="A36" s="396" t="s">
        <v>674</v>
      </c>
      <c r="B36" s="397" t="s">
        <v>675</v>
      </c>
      <c r="C36" s="108"/>
      <c r="D36" s="108"/>
      <c r="E36" s="120">
        <f t="shared" si="0"/>
        <v>0</v>
      </c>
      <c r="F36" s="106"/>
    </row>
    <row r="37" spans="1:6" ht="12">
      <c r="A37" s="396" t="s">
        <v>676</v>
      </c>
      <c r="B37" s="397" t="s">
        <v>677</v>
      </c>
      <c r="C37" s="108">
        <v>1</v>
      </c>
      <c r="D37" s="108">
        <v>1</v>
      </c>
      <c r="E37" s="120">
        <f t="shared" si="0"/>
        <v>0</v>
      </c>
      <c r="F37" s="106"/>
    </row>
    <row r="38" spans="1:15" ht="12">
      <c r="A38" s="396" t="s">
        <v>678</v>
      </c>
      <c r="B38" s="397" t="s">
        <v>679</v>
      </c>
      <c r="C38" s="119">
        <f>SUM(C39:C42)</f>
        <v>97</v>
      </c>
      <c r="D38" s="105">
        <f>SUM(D39:D42)</f>
        <v>97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680</v>
      </c>
      <c r="B39" s="397" t="s">
        <v>681</v>
      </c>
      <c r="C39" s="108"/>
      <c r="D39" s="108"/>
      <c r="E39" s="120">
        <f t="shared" si="0"/>
        <v>0</v>
      </c>
      <c r="F39" s="106"/>
    </row>
    <row r="40" spans="1:6" ht="12">
      <c r="A40" s="396" t="s">
        <v>682</v>
      </c>
      <c r="B40" s="397" t="s">
        <v>683</v>
      </c>
      <c r="C40" s="108"/>
      <c r="D40" s="108"/>
      <c r="E40" s="120">
        <f t="shared" si="0"/>
        <v>0</v>
      </c>
      <c r="F40" s="106"/>
    </row>
    <row r="41" spans="1:6" ht="12">
      <c r="A41" s="396" t="s">
        <v>684</v>
      </c>
      <c r="B41" s="397" t="s">
        <v>685</v>
      </c>
      <c r="C41" s="108"/>
      <c r="D41" s="108"/>
      <c r="E41" s="120">
        <f t="shared" si="0"/>
        <v>0</v>
      </c>
      <c r="F41" s="106"/>
    </row>
    <row r="42" spans="1:6" ht="12">
      <c r="A42" s="396" t="s">
        <v>686</v>
      </c>
      <c r="B42" s="397" t="s">
        <v>687</v>
      </c>
      <c r="C42" s="108">
        <v>97</v>
      </c>
      <c r="D42" s="108">
        <v>97</v>
      </c>
      <c r="E42" s="120">
        <f t="shared" si="0"/>
        <v>0</v>
      </c>
      <c r="F42" s="106"/>
    </row>
    <row r="43" spans="1:15" ht="12">
      <c r="A43" s="398" t="s">
        <v>688</v>
      </c>
      <c r="B43" s="394" t="s">
        <v>689</v>
      </c>
      <c r="C43" s="104">
        <f>C24+C28+C29+C31+C30+C32+C33+C38</f>
        <v>2281</v>
      </c>
      <c r="D43" s="104">
        <f>D24+D28+D29+D31+D30+D32+D33+D38</f>
        <v>2281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690</v>
      </c>
      <c r="B44" s="395" t="s">
        <v>691</v>
      </c>
      <c r="C44" s="103">
        <f>C43+C21+C19+C9</f>
        <v>2281</v>
      </c>
      <c r="D44" s="103">
        <f>D43+D21+D19+D9</f>
        <v>2281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692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693</v>
      </c>
      <c r="D48" s="138" t="s">
        <v>694</v>
      </c>
      <c r="E48" s="138"/>
      <c r="F48" s="138" t="s">
        <v>695</v>
      </c>
    </row>
    <row r="49" spans="1:6" s="100" customFormat="1" ht="12">
      <c r="A49" s="389"/>
      <c r="B49" s="392"/>
      <c r="C49" s="404"/>
      <c r="D49" s="393" t="s">
        <v>624</v>
      </c>
      <c r="E49" s="393" t="s">
        <v>625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696</v>
      </c>
      <c r="B51" s="399"/>
      <c r="C51" s="103"/>
      <c r="D51" s="103"/>
      <c r="E51" s="103"/>
      <c r="F51" s="405"/>
    </row>
    <row r="52" spans="1:16" ht="24">
      <c r="A52" s="396" t="s">
        <v>697</v>
      </c>
      <c r="B52" s="397" t="s">
        <v>698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699</v>
      </c>
      <c r="B53" s="397" t="s">
        <v>700</v>
      </c>
      <c r="C53" s="108"/>
      <c r="D53" s="108"/>
      <c r="E53" s="119">
        <f>C53-D53</f>
        <v>0</v>
      </c>
      <c r="F53" s="108"/>
    </row>
    <row r="54" spans="1:6" ht="12">
      <c r="A54" s="396" t="s">
        <v>701</v>
      </c>
      <c r="B54" s="397" t="s">
        <v>702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686</v>
      </c>
      <c r="B55" s="397" t="s">
        <v>703</v>
      </c>
      <c r="C55" s="108">
        <v>0</v>
      </c>
      <c r="D55" s="108"/>
      <c r="E55" s="119">
        <f t="shared" si="1"/>
        <v>0</v>
      </c>
      <c r="F55" s="108"/>
    </row>
    <row r="56" spans="1:16" ht="24">
      <c r="A56" s="396" t="s">
        <v>704</v>
      </c>
      <c r="B56" s="397" t="s">
        <v>705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706</v>
      </c>
      <c r="B57" s="397" t="s">
        <v>707</v>
      </c>
      <c r="C57" s="108"/>
      <c r="D57" s="108"/>
      <c r="E57" s="119">
        <f t="shared" si="1"/>
        <v>0</v>
      </c>
      <c r="F57" s="108"/>
    </row>
    <row r="58" spans="1:6" ht="12">
      <c r="A58" s="406" t="s">
        <v>708</v>
      </c>
      <c r="B58" s="397" t="s">
        <v>709</v>
      </c>
      <c r="C58" s="109"/>
      <c r="D58" s="109"/>
      <c r="E58" s="119">
        <f t="shared" si="1"/>
        <v>0</v>
      </c>
      <c r="F58" s="109"/>
    </row>
    <row r="59" spans="1:6" ht="12">
      <c r="A59" s="406" t="s">
        <v>710</v>
      </c>
      <c r="B59" s="397" t="s">
        <v>711</v>
      </c>
      <c r="C59" s="108"/>
      <c r="D59" s="108"/>
      <c r="E59" s="119">
        <f t="shared" si="1"/>
        <v>0</v>
      </c>
      <c r="F59" s="108"/>
    </row>
    <row r="60" spans="1:6" ht="12">
      <c r="A60" s="406" t="s">
        <v>708</v>
      </c>
      <c r="B60" s="397" t="s">
        <v>712</v>
      </c>
      <c r="C60" s="109"/>
      <c r="D60" s="109"/>
      <c r="E60" s="119">
        <f t="shared" si="1"/>
        <v>0</v>
      </c>
      <c r="F60" s="109"/>
    </row>
    <row r="61" spans="1:6" ht="12">
      <c r="A61" s="396" t="s">
        <v>140</v>
      </c>
      <c r="B61" s="397" t="s">
        <v>713</v>
      </c>
      <c r="C61" s="108"/>
      <c r="D61" s="108"/>
      <c r="E61" s="119">
        <f t="shared" si="1"/>
        <v>0</v>
      </c>
      <c r="F61" s="110"/>
    </row>
    <row r="62" spans="1:6" ht="12">
      <c r="A62" s="396" t="s">
        <v>143</v>
      </c>
      <c r="B62" s="397" t="s">
        <v>714</v>
      </c>
      <c r="C62" s="108"/>
      <c r="D62" s="108"/>
      <c r="E62" s="119">
        <f t="shared" si="1"/>
        <v>0</v>
      </c>
      <c r="F62" s="110"/>
    </row>
    <row r="63" spans="1:6" ht="12">
      <c r="A63" s="396" t="s">
        <v>715</v>
      </c>
      <c r="B63" s="397" t="s">
        <v>716</v>
      </c>
      <c r="C63" s="108"/>
      <c r="D63" s="108"/>
      <c r="E63" s="119">
        <f t="shared" si="1"/>
        <v>0</v>
      </c>
      <c r="F63" s="110"/>
    </row>
    <row r="64" spans="1:6" ht="12">
      <c r="A64" s="396" t="s">
        <v>717</v>
      </c>
      <c r="B64" s="397" t="s">
        <v>718</v>
      </c>
      <c r="C64" s="108"/>
      <c r="D64" s="108"/>
      <c r="E64" s="119">
        <f t="shared" si="1"/>
        <v>0</v>
      </c>
      <c r="F64" s="110"/>
    </row>
    <row r="65" spans="1:6" ht="12">
      <c r="A65" s="396" t="s">
        <v>719</v>
      </c>
      <c r="B65" s="397" t="s">
        <v>720</v>
      </c>
      <c r="C65" s="109"/>
      <c r="D65" s="109"/>
      <c r="E65" s="119">
        <f t="shared" si="1"/>
        <v>0</v>
      </c>
      <c r="F65" s="111"/>
    </row>
    <row r="66" spans="1:16" ht="12">
      <c r="A66" s="398" t="s">
        <v>721</v>
      </c>
      <c r="B66" s="394" t="s">
        <v>722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723</v>
      </c>
      <c r="B67" s="395"/>
      <c r="C67" s="104"/>
      <c r="D67" s="104"/>
      <c r="E67" s="119"/>
      <c r="F67" s="112"/>
    </row>
    <row r="68" spans="1:6" ht="12">
      <c r="A68" s="396" t="s">
        <v>724</v>
      </c>
      <c r="B68" s="407" t="s">
        <v>725</v>
      </c>
      <c r="C68" s="108">
        <v>2951</v>
      </c>
      <c r="D68" s="108"/>
      <c r="E68" s="119">
        <f t="shared" si="1"/>
        <v>2951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726</v>
      </c>
      <c r="B70" s="399"/>
      <c r="C70" s="104"/>
      <c r="D70" s="104"/>
      <c r="E70" s="119"/>
      <c r="F70" s="112"/>
    </row>
    <row r="71" spans="1:16" ht="24">
      <c r="A71" s="396" t="s">
        <v>697</v>
      </c>
      <c r="B71" s="397" t="s">
        <v>727</v>
      </c>
      <c r="C71" s="105">
        <f>SUM(C72:C74)</f>
        <v>384</v>
      </c>
      <c r="D71" s="105">
        <f>SUM(D72:D74)</f>
        <v>384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728</v>
      </c>
      <c r="B72" s="397" t="s">
        <v>729</v>
      </c>
      <c r="C72" s="108">
        <v>384</v>
      </c>
      <c r="D72" s="108">
        <v>384</v>
      </c>
      <c r="E72" s="119">
        <f t="shared" si="1"/>
        <v>0</v>
      </c>
      <c r="F72" s="110"/>
    </row>
    <row r="73" spans="1:6" ht="12">
      <c r="A73" s="396" t="s">
        <v>730</v>
      </c>
      <c r="B73" s="397" t="s">
        <v>731</v>
      </c>
      <c r="C73" s="108"/>
      <c r="D73" s="108"/>
      <c r="E73" s="119">
        <f t="shared" si="1"/>
        <v>0</v>
      </c>
      <c r="F73" s="110"/>
    </row>
    <row r="74" spans="1:6" ht="12">
      <c r="A74" s="408" t="s">
        <v>732</v>
      </c>
      <c r="B74" s="397" t="s">
        <v>733</v>
      </c>
      <c r="C74" s="108"/>
      <c r="D74" s="108"/>
      <c r="E74" s="119">
        <f t="shared" si="1"/>
        <v>0</v>
      </c>
      <c r="F74" s="110"/>
    </row>
    <row r="75" spans="1:16" ht="24">
      <c r="A75" s="396" t="s">
        <v>704</v>
      </c>
      <c r="B75" s="397" t="s">
        <v>734</v>
      </c>
      <c r="C75" s="103">
        <f>C76+C78</f>
        <v>4266</v>
      </c>
      <c r="D75" s="103">
        <f>D76+D78</f>
        <v>4266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735</v>
      </c>
      <c r="B76" s="397" t="s">
        <v>736</v>
      </c>
      <c r="C76" s="108">
        <v>4266</v>
      </c>
      <c r="D76" s="108">
        <v>4266</v>
      </c>
      <c r="E76" s="119">
        <f t="shared" si="1"/>
        <v>0</v>
      </c>
      <c r="F76" s="108"/>
    </row>
    <row r="77" spans="1:6" ht="12">
      <c r="A77" s="396" t="s">
        <v>737</v>
      </c>
      <c r="B77" s="397" t="s">
        <v>738</v>
      </c>
      <c r="C77" s="109"/>
      <c r="D77" s="109"/>
      <c r="E77" s="119">
        <f t="shared" si="1"/>
        <v>0</v>
      </c>
      <c r="F77" s="109"/>
    </row>
    <row r="78" spans="1:6" ht="12">
      <c r="A78" s="396" t="s">
        <v>739</v>
      </c>
      <c r="B78" s="397" t="s">
        <v>740</v>
      </c>
      <c r="C78" s="108"/>
      <c r="D78" s="108"/>
      <c r="E78" s="119">
        <f t="shared" si="1"/>
        <v>0</v>
      </c>
      <c r="F78" s="108"/>
    </row>
    <row r="79" spans="1:6" ht="12">
      <c r="A79" s="396" t="s">
        <v>708</v>
      </c>
      <c r="B79" s="397" t="s">
        <v>741</v>
      </c>
      <c r="C79" s="109"/>
      <c r="D79" s="109"/>
      <c r="E79" s="119">
        <f t="shared" si="1"/>
        <v>0</v>
      </c>
      <c r="F79" s="109"/>
    </row>
    <row r="80" spans="1:16" ht="12">
      <c r="A80" s="396" t="s">
        <v>742</v>
      </c>
      <c r="B80" s="397" t="s">
        <v>743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744</v>
      </c>
      <c r="B81" s="397" t="s">
        <v>745</v>
      </c>
      <c r="C81" s="108"/>
      <c r="D81" s="108"/>
      <c r="E81" s="119">
        <f t="shared" si="1"/>
        <v>0</v>
      </c>
      <c r="F81" s="108"/>
    </row>
    <row r="82" spans="1:6" ht="12">
      <c r="A82" s="396" t="s">
        <v>746</v>
      </c>
      <c r="B82" s="397" t="s">
        <v>747</v>
      </c>
      <c r="C82" s="108"/>
      <c r="D82" s="108"/>
      <c r="E82" s="119">
        <f t="shared" si="1"/>
        <v>0</v>
      </c>
      <c r="F82" s="108"/>
    </row>
    <row r="83" spans="1:6" ht="24">
      <c r="A83" s="396" t="s">
        <v>748</v>
      </c>
      <c r="B83" s="397" t="s">
        <v>749</v>
      </c>
      <c r="C83" s="108"/>
      <c r="D83" s="108"/>
      <c r="E83" s="119">
        <f t="shared" si="1"/>
        <v>0</v>
      </c>
      <c r="F83" s="108"/>
    </row>
    <row r="84" spans="1:6" ht="12">
      <c r="A84" s="396" t="s">
        <v>750</v>
      </c>
      <c r="B84" s="397" t="s">
        <v>751</v>
      </c>
      <c r="C84" s="108"/>
      <c r="D84" s="108"/>
      <c r="E84" s="119">
        <f t="shared" si="1"/>
        <v>0</v>
      </c>
      <c r="F84" s="108"/>
    </row>
    <row r="85" spans="1:16" ht="12">
      <c r="A85" s="396" t="s">
        <v>752</v>
      </c>
      <c r="B85" s="397" t="s">
        <v>753</v>
      </c>
      <c r="C85" s="104">
        <f>SUM(C86:C90)+C94</f>
        <v>505</v>
      </c>
      <c r="D85" s="104">
        <f>SUM(D86:D90)+D94</f>
        <v>505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754</v>
      </c>
      <c r="B86" s="397" t="s">
        <v>755</v>
      </c>
      <c r="C86" s="108"/>
      <c r="D86" s="108"/>
      <c r="E86" s="119">
        <f t="shared" si="1"/>
        <v>0</v>
      </c>
      <c r="F86" s="108"/>
    </row>
    <row r="87" spans="1:6" ht="12">
      <c r="A87" s="396" t="s">
        <v>756</v>
      </c>
      <c r="B87" s="397" t="s">
        <v>757</v>
      </c>
      <c r="C87" s="108">
        <v>257</v>
      </c>
      <c r="D87" s="108">
        <v>257</v>
      </c>
      <c r="E87" s="119">
        <f t="shared" si="1"/>
        <v>0</v>
      </c>
      <c r="F87" s="108"/>
    </row>
    <row r="88" spans="1:6" ht="12">
      <c r="A88" s="396" t="s">
        <v>758</v>
      </c>
      <c r="B88" s="397" t="s">
        <v>759</v>
      </c>
      <c r="C88" s="108">
        <v>92</v>
      </c>
      <c r="D88" s="108">
        <v>92</v>
      </c>
      <c r="E88" s="119">
        <f t="shared" si="1"/>
        <v>0</v>
      </c>
      <c r="F88" s="108"/>
    </row>
    <row r="89" spans="1:6" ht="12">
      <c r="A89" s="396" t="s">
        <v>760</v>
      </c>
      <c r="B89" s="397" t="s">
        <v>761</v>
      </c>
      <c r="C89" s="108">
        <v>110</v>
      </c>
      <c r="D89" s="108">
        <v>110</v>
      </c>
      <c r="E89" s="119">
        <f t="shared" si="1"/>
        <v>0</v>
      </c>
      <c r="F89" s="108"/>
    </row>
    <row r="90" spans="1:16" ht="12">
      <c r="A90" s="396" t="s">
        <v>762</v>
      </c>
      <c r="B90" s="397" t="s">
        <v>763</v>
      </c>
      <c r="C90" s="103">
        <f>SUM(C91:C93)</f>
        <v>22</v>
      </c>
      <c r="D90" s="103">
        <f>SUM(D91:D93)</f>
        <v>22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764</v>
      </c>
      <c r="B91" s="397" t="s">
        <v>765</v>
      </c>
      <c r="C91" s="108"/>
      <c r="D91" s="108"/>
      <c r="E91" s="119">
        <f t="shared" si="1"/>
        <v>0</v>
      </c>
      <c r="F91" s="108"/>
    </row>
    <row r="92" spans="1:6" ht="12">
      <c r="A92" s="396" t="s">
        <v>672</v>
      </c>
      <c r="B92" s="397" t="s">
        <v>766</v>
      </c>
      <c r="C92" s="108">
        <v>5</v>
      </c>
      <c r="D92" s="108">
        <v>5</v>
      </c>
      <c r="E92" s="119">
        <f t="shared" si="1"/>
        <v>0</v>
      </c>
      <c r="F92" s="108"/>
    </row>
    <row r="93" spans="1:6" ht="12">
      <c r="A93" s="396" t="s">
        <v>676</v>
      </c>
      <c r="B93" s="397" t="s">
        <v>767</v>
      </c>
      <c r="C93" s="108">
        <v>17</v>
      </c>
      <c r="D93" s="108">
        <v>17</v>
      </c>
      <c r="E93" s="119">
        <f t="shared" si="1"/>
        <v>0</v>
      </c>
      <c r="F93" s="108"/>
    </row>
    <row r="94" spans="1:6" ht="12">
      <c r="A94" s="396" t="s">
        <v>768</v>
      </c>
      <c r="B94" s="397" t="s">
        <v>769</v>
      </c>
      <c r="C94" s="108">
        <v>24</v>
      </c>
      <c r="D94" s="108">
        <v>24</v>
      </c>
      <c r="E94" s="119">
        <f t="shared" si="1"/>
        <v>0</v>
      </c>
      <c r="F94" s="108"/>
    </row>
    <row r="95" spans="1:6" ht="12">
      <c r="A95" s="396" t="s">
        <v>770</v>
      </c>
      <c r="B95" s="397" t="s">
        <v>771</v>
      </c>
      <c r="C95" s="108">
        <v>21</v>
      </c>
      <c r="D95" s="108">
        <v>21</v>
      </c>
      <c r="E95" s="119">
        <f t="shared" si="1"/>
        <v>0</v>
      </c>
      <c r="F95" s="110"/>
    </row>
    <row r="96" spans="1:16" ht="12">
      <c r="A96" s="398" t="s">
        <v>772</v>
      </c>
      <c r="B96" s="407" t="s">
        <v>773</v>
      </c>
      <c r="C96" s="104">
        <f>C85+C80+C75+C71+C95</f>
        <v>5176</v>
      </c>
      <c r="D96" s="104">
        <f>D85+D80+D75+D71+D95</f>
        <v>5176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774</v>
      </c>
      <c r="B97" s="395" t="s">
        <v>775</v>
      </c>
      <c r="C97" s="104">
        <f>C96+C68+C66</f>
        <v>8127</v>
      </c>
      <c r="D97" s="104">
        <f>D96+D68+D66</f>
        <v>5176</v>
      </c>
      <c r="E97" s="104">
        <f>E96+E68+E66</f>
        <v>2951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776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777</v>
      </c>
      <c r="D100" s="115" t="s">
        <v>778</v>
      </c>
      <c r="E100" s="115" t="s">
        <v>779</v>
      </c>
      <c r="F100" s="115" t="s">
        <v>780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781</v>
      </c>
      <c r="B102" s="397" t="s">
        <v>782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783</v>
      </c>
      <c r="B103" s="397" t="s">
        <v>784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785</v>
      </c>
      <c r="B104" s="397" t="s">
        <v>786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787</v>
      </c>
      <c r="B105" s="395" t="s">
        <v>788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8" t="s">
        <v>790</v>
      </c>
      <c r="B107" s="608"/>
      <c r="C107" s="608"/>
      <c r="D107" s="608"/>
      <c r="E107" s="608"/>
      <c r="F107" s="60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7" t="s">
        <v>884</v>
      </c>
      <c r="B109" s="607"/>
      <c r="C109" s="607" t="s">
        <v>386</v>
      </c>
      <c r="D109" s="607"/>
      <c r="E109" s="607"/>
      <c r="F109" s="607"/>
    </row>
    <row r="110" spans="1:6" ht="12">
      <c r="A110" s="385"/>
      <c r="B110" s="386"/>
      <c r="C110" s="538" t="s">
        <v>875</v>
      </c>
      <c r="D110" s="385"/>
      <c r="E110" s="385"/>
      <c r="F110" s="387"/>
    </row>
    <row r="111" spans="1:6" ht="12">
      <c r="A111" s="385"/>
      <c r="B111" s="386"/>
      <c r="C111" s="606" t="s">
        <v>387</v>
      </c>
      <c r="D111" s="606"/>
      <c r="E111" s="606"/>
      <c r="F111" s="606"/>
    </row>
    <row r="112" spans="1:6" ht="12">
      <c r="A112" s="349"/>
      <c r="B112" s="388"/>
      <c r="C112" s="318" t="s">
        <v>876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P264"/>
  <sheetViews>
    <sheetView zoomScale="75" zoomScaleNormal="75" zoomScalePageLayoutView="0" workbookViewId="0" topLeftCell="A1">
      <selection activeCell="G38" sqref="G38"/>
    </sheetView>
  </sheetViews>
  <sheetFormatPr defaultColWidth="10.75390625" defaultRowHeight="12.75"/>
  <cols>
    <col min="1" max="1" width="52.75390625" style="107" customWidth="1"/>
    <col min="2" max="2" width="11.125" style="524" bestFit="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791</v>
      </c>
      <c r="F2" s="418"/>
      <c r="G2" s="418"/>
      <c r="H2" s="416"/>
      <c r="I2" s="416"/>
    </row>
    <row r="3" spans="1:9" ht="12">
      <c r="A3" s="416"/>
      <c r="B3" s="417"/>
      <c r="C3" s="419" t="s">
        <v>792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4" t="str">
        <f>'справка №1-БАЛАНС'!E3</f>
        <v>Метизи АД</v>
      </c>
      <c r="C4" s="614"/>
      <c r="D4" s="614"/>
      <c r="E4" s="614"/>
      <c r="F4" s="614"/>
      <c r="G4" s="620" t="s">
        <v>3</v>
      </c>
      <c r="H4" s="620"/>
      <c r="I4" s="500">
        <f>'справка №1-БАЛАНС'!H3</f>
        <v>816089236</v>
      </c>
    </row>
    <row r="5" spans="1:9" ht="15">
      <c r="A5" s="501" t="s">
        <v>6</v>
      </c>
      <c r="B5" s="615">
        <f>'справка №1-БАЛАНС'!E5</f>
        <v>42735</v>
      </c>
      <c r="C5" s="615"/>
      <c r="D5" s="615"/>
      <c r="E5" s="615"/>
      <c r="F5" s="615"/>
      <c r="G5" s="618" t="s">
        <v>5</v>
      </c>
      <c r="H5" s="619"/>
      <c r="I5" s="500">
        <f>'справка №1-БАЛАНС'!H4</f>
        <v>218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793</v>
      </c>
    </row>
    <row r="7" spans="1:9" s="520" customFormat="1" ht="12">
      <c r="A7" s="140" t="s">
        <v>469</v>
      </c>
      <c r="B7" s="79"/>
      <c r="C7" s="140" t="s">
        <v>794</v>
      </c>
      <c r="D7" s="141"/>
      <c r="E7" s="142"/>
      <c r="F7" s="143" t="s">
        <v>795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796</v>
      </c>
      <c r="D8" s="82" t="s">
        <v>797</v>
      </c>
      <c r="E8" s="82" t="s">
        <v>798</v>
      </c>
      <c r="F8" s="142" t="s">
        <v>799</v>
      </c>
      <c r="G8" s="144" t="s">
        <v>800</v>
      </c>
      <c r="H8" s="144"/>
      <c r="I8" s="144" t="s">
        <v>801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803</v>
      </c>
      <c r="B12" s="90" t="s">
        <v>804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805</v>
      </c>
      <c r="B13" s="90" t="s">
        <v>806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808</v>
      </c>
      <c r="B15" s="90" t="s">
        <v>809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79</v>
      </c>
      <c r="B16" s="90" t="s">
        <v>810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573</v>
      </c>
      <c r="B17" s="92" t="s">
        <v>811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812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803</v>
      </c>
      <c r="B19" s="90" t="s">
        <v>813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814</v>
      </c>
      <c r="B20" s="90" t="s">
        <v>815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816</v>
      </c>
      <c r="B21" s="90" t="s">
        <v>817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818</v>
      </c>
      <c r="B22" s="90" t="s">
        <v>819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820</v>
      </c>
      <c r="B23" s="90" t="s">
        <v>821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822</v>
      </c>
      <c r="B24" s="90" t="s">
        <v>823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824</v>
      </c>
      <c r="B25" s="95" t="s">
        <v>825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826</v>
      </c>
      <c r="B26" s="92" t="s">
        <v>827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883</v>
      </c>
      <c r="B30" s="617"/>
      <c r="C30" s="617"/>
      <c r="D30" s="459" t="s">
        <v>829</v>
      </c>
      <c r="E30" s="616"/>
      <c r="F30" s="616"/>
      <c r="G30" s="616"/>
      <c r="H30" s="420" t="s">
        <v>387</v>
      </c>
      <c r="I30" s="616"/>
      <c r="J30" s="616"/>
    </row>
    <row r="31" spans="1:9" s="521" customFormat="1" ht="12">
      <c r="A31" s="349"/>
      <c r="B31" s="388"/>
      <c r="C31" s="349"/>
      <c r="D31" s="523"/>
      <c r="E31" s="538" t="s">
        <v>871</v>
      </c>
      <c r="F31" s="523"/>
      <c r="G31" s="523"/>
      <c r="H31" s="523"/>
      <c r="I31" s="318" t="s">
        <v>874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P154"/>
  <sheetViews>
    <sheetView tabSelected="1" zoomScalePageLayoutView="0" workbookViewId="0" topLeftCell="A1">
      <selection activeCell="F154" sqref="A1:F154"/>
    </sheetView>
  </sheetViews>
  <sheetFormatPr defaultColWidth="10.75390625" defaultRowHeight="12.75"/>
  <cols>
    <col min="1" max="1" width="35.25390625" style="509" customWidth="1"/>
    <col min="2" max="2" width="12.125" style="519" customWidth="1"/>
    <col min="3" max="3" width="13.75390625" style="509" customWidth="1"/>
    <col min="4" max="4" width="16.25390625" style="509" customWidth="1"/>
    <col min="5" max="5" width="21.75390625" style="509" customWidth="1"/>
    <col min="6" max="6" width="15.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830</v>
      </c>
      <c r="B2" s="145"/>
      <c r="C2" s="145"/>
      <c r="D2" s="145"/>
      <c r="E2" s="145"/>
      <c r="F2" s="145"/>
    </row>
    <row r="3" spans="1:6" ht="12.75" customHeight="1">
      <c r="A3" s="145" t="s">
        <v>831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21" t="str">
        <f>'справка №1-БАЛАНС'!E3</f>
        <v>Метизи АД</v>
      </c>
      <c r="C5" s="621"/>
      <c r="D5" s="621"/>
      <c r="E5" s="570" t="s">
        <v>3</v>
      </c>
      <c r="F5" s="451">
        <f>'справка №1-БАЛАНС'!H3</f>
        <v>816089236</v>
      </c>
    </row>
    <row r="6" spans="1:13" ht="15" customHeight="1">
      <c r="A6" s="27" t="s">
        <v>832</v>
      </c>
      <c r="B6" s="622">
        <f>'справка №1-БАЛАНС'!E5</f>
        <v>42735</v>
      </c>
      <c r="C6" s="622"/>
      <c r="D6" s="510"/>
      <c r="E6" s="569" t="s">
        <v>5</v>
      </c>
      <c r="F6" s="511">
        <f>'справка №1-БАЛАНС'!H4</f>
        <v>218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72.75" customHeight="1">
      <c r="A8" s="31" t="s">
        <v>833</v>
      </c>
      <c r="B8" s="32" t="s">
        <v>9</v>
      </c>
      <c r="C8" s="33" t="s">
        <v>834</v>
      </c>
      <c r="D8" s="33" t="s">
        <v>835</v>
      </c>
      <c r="E8" s="33" t="s">
        <v>836</v>
      </c>
      <c r="F8" s="33" t="s">
        <v>837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838</v>
      </c>
      <c r="B10" s="35"/>
      <c r="C10" s="429"/>
      <c r="D10" s="429"/>
      <c r="E10" s="429"/>
      <c r="F10" s="429"/>
    </row>
    <row r="11" spans="1:6" ht="18" customHeight="1">
      <c r="A11" s="36" t="s">
        <v>839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841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558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573</v>
      </c>
      <c r="B27" s="39" t="s">
        <v>842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843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552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558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826</v>
      </c>
      <c r="B44" s="39" t="s">
        <v>844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845</v>
      </c>
      <c r="B45" s="40"/>
      <c r="C45" s="429"/>
      <c r="D45" s="429"/>
      <c r="E45" s="429"/>
      <c r="F45" s="442"/>
    </row>
    <row r="46" spans="1:6" ht="12.75">
      <c r="A46" s="36" t="s">
        <v>549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552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555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558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846</v>
      </c>
      <c r="B61" s="39" t="s">
        <v>847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848</v>
      </c>
      <c r="B62" s="40"/>
      <c r="C62" s="429"/>
      <c r="D62" s="429"/>
      <c r="E62" s="429"/>
      <c r="F62" s="442"/>
    </row>
    <row r="63" spans="1:6" ht="12.75">
      <c r="A63" s="36" t="s">
        <v>877</v>
      </c>
      <c r="B63" s="40"/>
      <c r="C63" s="441">
        <v>1</v>
      </c>
      <c r="D63" s="441">
        <v>2</v>
      </c>
      <c r="E63" s="441"/>
      <c r="F63" s="443">
        <f>C63-E63</f>
        <v>1</v>
      </c>
    </row>
    <row r="64" spans="1:6" ht="12.75">
      <c r="A64" s="36">
        <v>2</v>
      </c>
      <c r="B64" s="40"/>
      <c r="C64" s="441"/>
      <c r="D64" s="441"/>
      <c r="E64" s="441"/>
      <c r="F64" s="443">
        <f>C64-E64</f>
        <v>0</v>
      </c>
    </row>
    <row r="65" spans="1:6" ht="12.75">
      <c r="A65" s="36" t="s">
        <v>555</v>
      </c>
      <c r="B65" s="40"/>
      <c r="C65" s="441"/>
      <c r="D65" s="441"/>
      <c r="E65" s="441"/>
      <c r="F65" s="443">
        <f aca="true" t="shared" si="3" ref="F65:F77">C65-E65</f>
        <v>0</v>
      </c>
    </row>
    <row r="66" spans="1:6" ht="12.75">
      <c r="A66" s="36" t="s">
        <v>558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590</v>
      </c>
      <c r="B78" s="39" t="s">
        <v>849</v>
      </c>
      <c r="C78" s="429">
        <f>SUM(C63:C77)</f>
        <v>1</v>
      </c>
      <c r="D78" s="429"/>
      <c r="E78" s="429">
        <f>SUM(E63:E77)</f>
        <v>0</v>
      </c>
      <c r="F78" s="442">
        <f>SUM(F63:F77)</f>
        <v>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850</v>
      </c>
      <c r="B79" s="39" t="s">
        <v>851</v>
      </c>
      <c r="C79" s="429">
        <f>C78+C61+C44+C27</f>
        <v>1</v>
      </c>
      <c r="D79" s="429"/>
      <c r="E79" s="429">
        <f>E78+E61+E44+E27</f>
        <v>0</v>
      </c>
      <c r="F79" s="442">
        <f>F78+F61+F44+F27</f>
        <v>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852</v>
      </c>
      <c r="B80" s="39"/>
      <c r="C80" s="429"/>
      <c r="D80" s="429"/>
      <c r="E80" s="429"/>
      <c r="F80" s="442"/>
    </row>
    <row r="81" spans="1:6" ht="14.25" customHeight="1">
      <c r="A81" s="36" t="s">
        <v>839</v>
      </c>
      <c r="B81" s="40"/>
      <c r="C81" s="429"/>
      <c r="D81" s="429"/>
      <c r="E81" s="429"/>
      <c r="F81" s="442"/>
    </row>
    <row r="82" spans="1:6" ht="12.75">
      <c r="A82" s="36" t="s">
        <v>840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841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558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573</v>
      </c>
      <c r="B97" s="39" t="s">
        <v>853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843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552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558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826</v>
      </c>
      <c r="B114" s="39" t="s">
        <v>854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845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552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558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846</v>
      </c>
      <c r="B131" s="39" t="s">
        <v>855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848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552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558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590</v>
      </c>
      <c r="B148" s="39" t="s">
        <v>856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857</v>
      </c>
      <c r="B149" s="39" t="s">
        <v>858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885</v>
      </c>
      <c r="B151" s="453"/>
      <c r="C151" s="623" t="s">
        <v>859</v>
      </c>
      <c r="D151" s="623"/>
      <c r="E151" s="623"/>
      <c r="F151" s="623"/>
    </row>
    <row r="152" spans="1:6" ht="12.75">
      <c r="A152" s="517"/>
      <c r="B152" s="518"/>
      <c r="C152" s="517"/>
      <c r="D152" s="538" t="s">
        <v>871</v>
      </c>
      <c r="E152" s="517"/>
      <c r="F152" s="517"/>
    </row>
    <row r="153" spans="1:6" ht="12.75">
      <c r="A153" s="517"/>
      <c r="B153" s="518"/>
      <c r="C153" s="623" t="s">
        <v>860</v>
      </c>
      <c r="D153" s="623"/>
      <c r="E153" s="623"/>
      <c r="F153" s="623"/>
    </row>
    <row r="154" spans="3:5" ht="12.75">
      <c r="C154" s="517"/>
      <c r="D154" s="318" t="s">
        <v>874</v>
      </c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Q20" sqref="Q20"/>
    </sheetView>
  </sheetViews>
  <sheetFormatPr defaultColWidth="10.125" defaultRowHeight="12.75"/>
  <cols>
    <col min="1" max="1" width="62.75390625" style="539" customWidth="1"/>
    <col min="2" max="2" width="14.00390625" style="540" bestFit="1" customWidth="1"/>
    <col min="3" max="3" width="7.75390625" style="2" bestFit="1" customWidth="1"/>
    <col min="4" max="5" width="10.125" style="2" customWidth="1"/>
    <col min="6" max="6" width="5.875" style="2" bestFit="1" customWidth="1"/>
    <col min="7" max="7" width="8.375" style="2" bestFit="1" customWidth="1"/>
    <col min="8" max="8" width="5.875" style="2" bestFit="1" customWidth="1"/>
    <col min="9" max="9" width="10.125" style="2" customWidth="1"/>
    <col min="10" max="10" width="12.25390625" style="2" bestFit="1" customWidth="1"/>
    <col min="11" max="11" width="8.75390625" style="2" customWidth="1"/>
    <col min="12" max="12" width="7.75390625" style="2" bestFit="1" customWidth="1"/>
    <col min="13" max="13" width="10.00390625" style="2" customWidth="1"/>
    <col min="14" max="16384" width="10.125" style="2" customWidth="1"/>
  </cols>
  <sheetData>
    <row r="1" spans="1:14" s="532" customFormat="1" ht="24" customHeight="1">
      <c r="A1" s="577" t="s">
        <v>465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7" t="str">
        <f>'справка №1-БАЛАНС'!E3</f>
        <v>Метизи АД</v>
      </c>
      <c r="C3" s="587"/>
      <c r="D3" s="587"/>
      <c r="E3" s="587"/>
      <c r="F3" s="587"/>
      <c r="G3" s="587"/>
      <c r="H3" s="587"/>
      <c r="I3" s="587"/>
      <c r="J3" s="476"/>
      <c r="K3" s="478" t="s">
        <v>3</v>
      </c>
      <c r="L3" s="478"/>
      <c r="M3" s="478">
        <f>'справка №1-БАЛАНС'!H3</f>
        <v>816089236</v>
      </c>
      <c r="N3" s="2"/>
    </row>
    <row r="4" spans="1:15" s="532" customFormat="1" ht="13.5" customHeight="1">
      <c r="A4" s="467" t="s">
        <v>466</v>
      </c>
      <c r="B4" s="587" t="str">
        <f>'справка №1-БАЛАНС'!E4</f>
        <v>неконсолидиран</v>
      </c>
      <c r="C4" s="587"/>
      <c r="D4" s="587"/>
      <c r="E4" s="587"/>
      <c r="F4" s="587"/>
      <c r="G4" s="587"/>
      <c r="H4" s="587"/>
      <c r="I4" s="587"/>
      <c r="J4" s="136"/>
      <c r="K4" s="589" t="s">
        <v>5</v>
      </c>
      <c r="L4" s="589"/>
      <c r="M4" s="478">
        <f>'справка №1-БАЛАНС'!H4</f>
        <v>218</v>
      </c>
      <c r="N4" s="3"/>
      <c r="O4" s="3"/>
    </row>
    <row r="5" spans="1:14" s="532" customFormat="1" ht="12.75" customHeight="1">
      <c r="A5" s="467" t="s">
        <v>6</v>
      </c>
      <c r="B5" s="590">
        <f>'справка №1-БАЛАНС'!E5</f>
        <v>42735</v>
      </c>
      <c r="C5" s="590"/>
      <c r="D5" s="590"/>
      <c r="E5" s="590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7502</v>
      </c>
      <c r="D11" s="58">
        <f>'справка №1-БАЛАНС'!H19</f>
        <v>0</v>
      </c>
      <c r="E11" s="58">
        <f>'справка №1-БАЛАНС'!H20</f>
        <v>30730</v>
      </c>
      <c r="F11" s="58">
        <f>'справка №1-БАЛАНС'!H22</f>
        <v>4684</v>
      </c>
      <c r="G11" s="58">
        <f>'справка №1-БАЛАНС'!H23</f>
        <v>0</v>
      </c>
      <c r="H11" s="60"/>
      <c r="I11" s="58">
        <f>'справка №1-БАЛАНС'!H28+'справка №1-БАЛАНС'!H31</f>
        <v>7</v>
      </c>
      <c r="J11" s="58">
        <f>'справка №1-БАЛАНС'!H29+'справка №1-БАЛАНС'!H32</f>
        <v>0</v>
      </c>
      <c r="K11" s="60"/>
      <c r="L11" s="344">
        <f>SUM(C11:K11)</f>
        <v>42923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491</v>
      </c>
      <c r="B14" s="8" t="s">
        <v>492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493</v>
      </c>
      <c r="B15" s="17" t="s">
        <v>494</v>
      </c>
      <c r="C15" s="61">
        <f>C11+C12</f>
        <v>7502</v>
      </c>
      <c r="D15" s="61">
        <f aca="true" t="shared" si="2" ref="D15:M15">D11+D12</f>
        <v>0</v>
      </c>
      <c r="E15" s="61">
        <f t="shared" si="2"/>
        <v>30730</v>
      </c>
      <c r="F15" s="61">
        <f t="shared" si="2"/>
        <v>4684</v>
      </c>
      <c r="G15" s="61">
        <f t="shared" si="2"/>
        <v>0</v>
      </c>
      <c r="H15" s="61">
        <f t="shared" si="2"/>
        <v>0</v>
      </c>
      <c r="I15" s="61">
        <f t="shared" si="2"/>
        <v>7</v>
      </c>
      <c r="J15" s="61">
        <f t="shared" si="2"/>
        <v>0</v>
      </c>
      <c r="K15" s="61">
        <f t="shared" si="2"/>
        <v>0</v>
      </c>
      <c r="L15" s="344">
        <f t="shared" si="1"/>
        <v>42923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v>11</v>
      </c>
      <c r="J16" s="345">
        <f>+'справка №1-БАЛАНС'!G32</f>
        <v>0</v>
      </c>
      <c r="K16" s="60"/>
      <c r="L16" s="344">
        <f t="shared" si="1"/>
        <v>11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7</v>
      </c>
      <c r="G17" s="62">
        <f t="shared" si="3"/>
        <v>0</v>
      </c>
      <c r="H17" s="62">
        <f t="shared" si="3"/>
        <v>0</v>
      </c>
      <c r="I17" s="62">
        <f t="shared" si="3"/>
        <v>-7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501</v>
      </c>
      <c r="B19" s="18" t="s">
        <v>502</v>
      </c>
      <c r="C19" s="60"/>
      <c r="D19" s="60"/>
      <c r="E19" s="60"/>
      <c r="F19" s="60">
        <v>7</v>
      </c>
      <c r="G19" s="60"/>
      <c r="H19" s="60"/>
      <c r="I19" s="60">
        <v>-7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503</v>
      </c>
      <c r="B20" s="8" t="s">
        <v>504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509</v>
      </c>
      <c r="B23" s="8" t="s">
        <v>510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509</v>
      </c>
      <c r="B26" s="8" t="s">
        <v>514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515</v>
      </c>
      <c r="B27" s="8" t="s">
        <v>516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517</v>
      </c>
      <c r="B28" s="8" t="s">
        <v>518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7502</v>
      </c>
      <c r="D29" s="59">
        <f aca="true" t="shared" si="6" ref="D29:M29">D17+D20+D21+D24+D28+D27+D15+D16</f>
        <v>0</v>
      </c>
      <c r="E29" s="59">
        <f t="shared" si="6"/>
        <v>30730</v>
      </c>
      <c r="F29" s="59">
        <f t="shared" si="6"/>
        <v>4691</v>
      </c>
      <c r="G29" s="59">
        <f t="shared" si="6"/>
        <v>0</v>
      </c>
      <c r="H29" s="59">
        <f t="shared" si="6"/>
        <v>0</v>
      </c>
      <c r="I29" s="59">
        <f t="shared" si="6"/>
        <v>11</v>
      </c>
      <c r="J29" s="59">
        <f t="shared" si="6"/>
        <v>0</v>
      </c>
      <c r="K29" s="59">
        <f t="shared" si="6"/>
        <v>0</v>
      </c>
      <c r="L29" s="344">
        <f t="shared" si="1"/>
        <v>42934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523</v>
      </c>
      <c r="B31" s="8" t="s">
        <v>524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7502</v>
      </c>
      <c r="D32" s="59">
        <f t="shared" si="7"/>
        <v>0</v>
      </c>
      <c r="E32" s="59">
        <f t="shared" si="7"/>
        <v>30730</v>
      </c>
      <c r="F32" s="59">
        <f t="shared" si="7"/>
        <v>4691</v>
      </c>
      <c r="G32" s="59">
        <f t="shared" si="7"/>
        <v>0</v>
      </c>
      <c r="H32" s="59">
        <f t="shared" si="7"/>
        <v>0</v>
      </c>
      <c r="I32" s="59">
        <f t="shared" si="7"/>
        <v>11</v>
      </c>
      <c r="J32" s="59">
        <f t="shared" si="7"/>
        <v>0</v>
      </c>
      <c r="K32" s="59">
        <f t="shared" si="7"/>
        <v>0</v>
      </c>
      <c r="L32" s="344">
        <f t="shared" si="1"/>
        <v>42934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24">
      <c r="A35" s="588" t="s">
        <v>527</v>
      </c>
      <c r="B35" s="588"/>
      <c r="C35" s="588"/>
      <c r="D35" s="588"/>
      <c r="E35" s="588"/>
      <c r="F35" s="588"/>
      <c r="G35" s="588"/>
      <c r="H35" s="588"/>
      <c r="I35" s="588"/>
      <c r="J35" s="58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578" t="s">
        <v>829</v>
      </c>
      <c r="E37" s="14"/>
      <c r="F37" s="14"/>
      <c r="G37" s="14"/>
      <c r="H37" s="14"/>
      <c r="I37" s="14"/>
      <c r="J37" s="15" t="s">
        <v>872</v>
      </c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38"/>
      <c r="E38" s="538" t="s">
        <v>871</v>
      </c>
      <c r="F38" s="578"/>
      <c r="G38" s="578"/>
      <c r="H38" s="578"/>
      <c r="I38" s="578"/>
      <c r="J38" s="538"/>
      <c r="K38" s="538" t="s">
        <v>866</v>
      </c>
      <c r="L38" s="578"/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 xml:space="preserve">&amp;RСПРАВКА  ПО ОБРАЗЕЦ №4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Dell</cp:lastModifiedBy>
  <cp:lastPrinted>2017-02-27T07:43:10Z</cp:lastPrinted>
  <dcterms:created xsi:type="dcterms:W3CDTF">2000-06-29T12:02:40Z</dcterms:created>
  <dcterms:modified xsi:type="dcterms:W3CDTF">2017-03-31T15:14:07Z</dcterms:modified>
  <cp:category/>
  <cp:version/>
  <cp:contentType/>
  <cp:contentStatus/>
</cp:coreProperties>
</file>