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5280" windowWidth="15315" windowHeight="3990" tabRatio="556" activeTab="1"/>
  </bookViews>
  <sheets>
    <sheet name="баланс31.12.2007" sheetId="1" r:id="rId1"/>
    <sheet name="ОПР31.12.2007" sheetId="2" r:id="rId2"/>
    <sheet name="отчет за соб. капитал31.12.2007" sheetId="3" r:id="rId3"/>
    <sheet name="отчет за пар. потоци31.12.2007" sheetId="4" r:id="rId4"/>
  </sheets>
  <definedNames/>
  <calcPr fullCalcOnLoad="1"/>
</workbook>
</file>

<file path=xl/sharedStrings.xml><?xml version="1.0" encoding="utf-8"?>
<sst xmlns="http://schemas.openxmlformats.org/spreadsheetml/2006/main" count="256" uniqueCount="215">
  <si>
    <t>СЧЕТОВОДЕН БАЛАНС</t>
  </si>
  <si>
    <t>АКТИВ</t>
  </si>
  <si>
    <t>ПАСИВ</t>
  </si>
  <si>
    <t>Раздели, групи, статии</t>
  </si>
  <si>
    <t>Сума ( хил.лв)</t>
  </si>
  <si>
    <t>Сума (хил. лв)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</si>
  <si>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</si>
  <si>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</si>
  <si>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</si>
  <si>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</si>
  <si>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</si>
  <si>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</si>
  <si>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</si>
  <si>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</si>
  <si>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3. Машини и оборудване </t>
  </si>
  <si>
    <t>Общо за група І</t>
  </si>
  <si>
    <t>II. Резерви</t>
  </si>
  <si>
    <t>1. Премии от емисии</t>
  </si>
  <si>
    <t>Общо за група I:</t>
  </si>
  <si>
    <t>общи резерви</t>
  </si>
  <si>
    <t>II.Дълготрайни нематериални активи</t>
  </si>
  <si>
    <t>други резерви</t>
  </si>
  <si>
    <t>Общо за група II</t>
  </si>
  <si>
    <t>III. Финансов резултат</t>
  </si>
  <si>
    <t>1.Нереализирани печалби от оценки на ЦК</t>
  </si>
  <si>
    <t>Общо за група II:</t>
  </si>
  <si>
    <t>III.Дългосрочни финансови активи</t>
  </si>
  <si>
    <t>1. Дялови участия в т.ч.</t>
  </si>
  <si>
    <t>в дъщерни предприятия</t>
  </si>
  <si>
    <t>Общо за група III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</si>
  <si>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</si>
  <si>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</si>
  <si>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</si>
  <si>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</si>
  <si>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</si>
  <si>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1. Задължения към свързани предприятия</t>
  </si>
  <si>
    <t>Общо за група III:</t>
  </si>
  <si>
    <t>II. Приходи за бъдещи периоди и финансирания</t>
  </si>
  <si>
    <t xml:space="preserve">    ОБЩО  ЗА РАЗДЕЛ "Б"</t>
  </si>
  <si>
    <t>В. КРАТКОСРОЧНИ ПАСИВИ</t>
  </si>
  <si>
    <t>I. Краткосрочни задължения</t>
  </si>
  <si>
    <t>I. Материални запаси</t>
  </si>
  <si>
    <t>3. Задължения към доставчици и клиенти</t>
  </si>
  <si>
    <t>II.Краткосрочни  вземания</t>
  </si>
  <si>
    <t>1. Вземания от свързани предприятия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</si>
  <si>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</si>
  <si>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</si>
  <si>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</si>
  <si>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</si>
  <si>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</si>
  <si>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III. Краткосрочни 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</si>
  <si>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</si>
  <si>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</si>
  <si>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</si>
  <si>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</si>
  <si>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</si>
  <si>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</si>
  <si>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</si>
  <si>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</si>
  <si>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</si>
  <si>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</si>
  <si>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</t>
  </si>
  <si>
    <t>Ръководител:</t>
  </si>
  <si>
    <t>/ Георги Тренчев/</t>
  </si>
  <si>
    <t>/Жанет Караджова/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</si>
  <si>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</si>
  <si>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</si>
  <si>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</si>
  <si>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</si>
  <si>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</si>
  <si>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</si>
  <si>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</si>
  <si>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</si>
  <si>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</si>
  <si>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</si>
  <si>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</si>
  <si>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</si>
  <si>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</si>
  <si>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</si>
  <si>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</si>
  <si>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</si>
  <si>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</si>
  <si>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</si>
  <si>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</si>
  <si>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</si>
  <si>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</si>
  <si>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</si>
  <si>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</si>
  <si>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</si>
  <si>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</si>
  <si>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</si>
  <si>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</si>
  <si>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</si>
  <si>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</si>
  <si>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</si>
  <si>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</si>
  <si>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</si>
  <si>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</si>
  <si>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</si>
  <si>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</si>
  <si>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</si>
  <si>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</si>
  <si>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</si>
  <si>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</si>
  <si>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</si>
  <si>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</si>
  <si>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</si>
  <si>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</si>
  <si>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</si>
  <si>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</si>
  <si>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Г. Общо приходи (Б +   IV)</t>
  </si>
  <si>
    <t>Д. Счетоводна загуба</t>
  </si>
  <si>
    <t>1. Данъци от печалбата</t>
  </si>
  <si>
    <t>Е. Загуба (Д + V )</t>
  </si>
  <si>
    <t xml:space="preserve">             ВСИЧКО (Г + Е)</t>
  </si>
  <si>
    <t xml:space="preserve">                                       /Жанет Караджова/</t>
  </si>
  <si>
    <t>В. Общо разходи (Б + IV)</t>
  </si>
  <si>
    <t xml:space="preserve">             ВСИЧКО (В + V )</t>
  </si>
  <si>
    <t>за собствения капитал</t>
  </si>
  <si>
    <t>ПОКАЗАТЕЛИ</t>
  </si>
  <si>
    <t>Основен капитал</t>
  </si>
  <si>
    <t>Резерви</t>
  </si>
  <si>
    <t>Финансов резултат</t>
  </si>
  <si>
    <t>Общо собствен капитал</t>
  </si>
  <si>
    <t>премии 
 от
 емисия</t>
  </si>
  <si>
    <t>общи</t>
  </si>
  <si>
    <t>други</t>
  </si>
  <si>
    <t>a</t>
  </si>
  <si>
    <t>Салдо в началото на отчетния период</t>
  </si>
  <si>
    <t>намаления</t>
  </si>
  <si>
    <t>увеличения</t>
  </si>
  <si>
    <t>Салдо към края на отчетния период</t>
  </si>
  <si>
    <t>Преизчислен собствен капитал 
към края на отчетния период</t>
  </si>
  <si>
    <t>/Георги Тренчев/</t>
  </si>
  <si>
    <t>1. Финансов резултат за текущия  период</t>
  </si>
  <si>
    <t>за паричните потоци по прекия метод</t>
  </si>
  <si>
    <t>( хил. лв.)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</si>
  <si>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</si>
  <si>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</si>
  <si>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</si>
  <si>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</si>
  <si>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</si>
  <si>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</si>
  <si>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</si>
  <si>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</si>
  <si>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</si>
  <si>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</si>
  <si>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</si>
  <si>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</si>
  <si>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</si>
  <si>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</si>
  <si>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</si>
  <si>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</si>
  <si>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</si>
  <si>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</si>
  <si>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</si>
  <si>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3. Парични потоци, свързани с получени или предоставени заеми</t>
  </si>
  <si>
    <t>5. Плащания на задължения по лизингови договори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</si>
  <si>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</si>
  <si>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</si>
  <si>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</si>
  <si>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</si>
  <si>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 Ръководител</t>
  </si>
  <si>
    <t xml:space="preserve">текуща </t>
  </si>
  <si>
    <t xml:space="preserve">предходна </t>
  </si>
  <si>
    <t>предходна</t>
  </si>
  <si>
    <t xml:space="preserve">4. Транспортни средства </t>
  </si>
  <si>
    <t xml:space="preserve">5. Други дълготрайни материални активи </t>
  </si>
  <si>
    <t>6. Разходи за придобиване и ликвидация на дълготрайни материални активи</t>
  </si>
  <si>
    <t>1. Програмни продукти</t>
  </si>
  <si>
    <t>1. Стоки</t>
  </si>
  <si>
    <t>1. Краткосрочни ценни книжа</t>
  </si>
  <si>
    <t>Б. КРАТКОТРАЙНИ (текущи) АКТИВИ</t>
  </si>
  <si>
    <t>4. Задължения към персонала</t>
  </si>
  <si>
    <t>5. Задължения към осигурителни предприятия</t>
  </si>
  <si>
    <t>6. Данъчни задължения</t>
  </si>
  <si>
    <t>2. Отсрочени данъци</t>
  </si>
  <si>
    <t>3. Други дългосрочни задължения</t>
  </si>
  <si>
    <t>3. Текуща печалба (загуба)</t>
  </si>
  <si>
    <t>2. непокрита загуба</t>
  </si>
  <si>
    <t>2. Целеви резерви в т.ч.</t>
  </si>
  <si>
    <t xml:space="preserve">Съставител: </t>
  </si>
  <si>
    <t xml:space="preserve"> Ръководител:</t>
  </si>
  <si>
    <t>Заверил:</t>
  </si>
  <si>
    <t>/Стоян Стоянов/</t>
  </si>
  <si>
    <t>3. Последващи оценки на финансови активи и инструменти в т.ч.</t>
  </si>
  <si>
    <t>2. Отнасяне на загубата като непокрита загуба от минали периоди</t>
  </si>
  <si>
    <t>Г. Счетоводна печалба</t>
  </si>
  <si>
    <t xml:space="preserve"> Разходи за данъци</t>
  </si>
  <si>
    <t>Д. Печалба</t>
  </si>
  <si>
    <t>Нереализирани печалби от оценки на ЦК</t>
  </si>
  <si>
    <t>Печалба /Загуба/ от текущия период</t>
  </si>
  <si>
    <t>Неразпределена печалба /загуба/ от минали периоди</t>
  </si>
  <si>
    <t xml:space="preserve">на "Орел Инвест"  АД </t>
  </si>
  <si>
    <t>2 Задължение (икономия) по отсрочени корпоративни данъци</t>
  </si>
  <si>
    <t xml:space="preserve"> </t>
  </si>
  <si>
    <t xml:space="preserve">"Орел Инвест"  АД </t>
  </si>
  <si>
    <t>8. Други краткосрочни задължения</t>
  </si>
  <si>
    <t>7. Отсрочени данъчни пасиви</t>
  </si>
  <si>
    <t>6. Отсрочени данъчни активи</t>
  </si>
  <si>
    <t>7. Други краткосрочни вземания</t>
  </si>
  <si>
    <t>3. Вземания дивиденти</t>
  </si>
  <si>
    <t>1. Парични потоци , свързани с дълготрайни материални активи</t>
  </si>
  <si>
    <t>2. Парични потоци , свързани с дълготрайни финансови активи</t>
  </si>
  <si>
    <t>4. Задължения по лизинг</t>
  </si>
  <si>
    <t>4. покриване на загуби от минали периоди</t>
  </si>
  <si>
    <t>2. Материали</t>
  </si>
  <si>
    <t>01/01/2007 -  31/12/2007</t>
  </si>
  <si>
    <t>за 01/01/2007 -  31/12/2007                                                                      ( хил.лв.)</t>
  </si>
  <si>
    <t>за 01/01/2007 -  31/12/2007</t>
  </si>
  <si>
    <t>към 31/12/2007 г.</t>
  </si>
  <si>
    <t xml:space="preserve">                Дата   29-02-2008г.                                                                                                               </t>
  </si>
  <si>
    <t xml:space="preserve">Дата   29-02-2008г.                                                               Съставител:                                                                Ръководител:                                                                      </t>
  </si>
  <si>
    <t xml:space="preserve">                Дата   29-02-2008г.                                                                                                                             </t>
  </si>
  <si>
    <t xml:space="preserve">                Дата   29-02-2008г.              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</si>
</sst>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-;\-* #,##0\ _л_в_-;_-* &quot;-&quot;??\ _л_в_-;_-@_-"/>
    <numFmt numFmtId="173" formatCode="_-* #,##0.000\ _л_в_._-;\-* #,##0.000\ _л_в_._-;_-* &quot;-&quot;??\ _л_в_._-;_-@_-"/>
    <numFmt numFmtId="174" formatCode="_-* #,##0.0\ _л_в_._-;\-* #,##0.0\ _л_в_._-;_-* &quot;-&quot;??\ _л_в_._-;_-@_-"/>
    <numFmt numFmtId="175" formatCode="_-* #,##0\ _л_в_._-;\-* #,##0\ _л_в_._-;_-* &quot;-&quot;??\ _л_в_._-;_-@_-"/>
    <numFmt numFmtId="176" formatCode="[$-402]dd\ mmmm\ yyyy\ &quot;г.&quot;"/>
  </numFmts>
  <fonts count="36">
    <font>
      <sz val="10"/>
      <name val="Arial"/>
      <family val="0"/>
    </font>
    <font>
      <sz val="10"/>
      <name val="Times New Roman Cyr"/>
      <family val="1"/>
    </font>
    <font>
      <sz val="10"/>
      <name val="Timok"/>
      <family val="0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8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1"/>
    </font>
    <font>
      <b/>
      <sz val="8"/>
      <name val="Times New Roman Cyr"/>
      <family val="0"/>
    </font>
    <font>
      <b/>
      <i/>
      <sz val="8"/>
      <name val="Times New Roman Cyr"/>
      <family val="0"/>
    </font>
    <font>
      <sz val="9"/>
      <name val="Hebar"/>
      <family val="2"/>
    </font>
    <font>
      <sz val="9"/>
      <name val="Times New Roman Cyr"/>
      <family val="1"/>
    </font>
    <font>
      <b/>
      <i/>
      <sz val="9"/>
      <name val="Times New Roman Cyr"/>
      <family val="1"/>
    </font>
    <font>
      <sz val="8"/>
      <color indexed="9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9"/>
      <name val="Times New Roman Cyr"/>
      <family val="1"/>
    </font>
    <font>
      <sz val="9"/>
      <color indexed="10"/>
      <name val="Times New Roman Cyr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55" applyFont="1" applyAlignment="1">
      <alignment vertical="top" wrapText="1"/>
      <protection/>
    </xf>
    <xf numFmtId="0" fontId="1" fillId="0" borderId="0" xfId="55" applyFont="1" applyAlignment="1">
      <alignment vertical="top"/>
      <protection/>
    </xf>
    <xf numFmtId="0" fontId="1" fillId="0" borderId="0" xfId="55" applyFont="1" applyBorder="1" applyAlignment="1">
      <alignment horizontal="centerContinuous" vertical="top" wrapText="1"/>
      <protection/>
    </xf>
    <xf numFmtId="0" fontId="1" fillId="0" borderId="0" xfId="55" applyFont="1" applyBorder="1" applyAlignment="1">
      <alignment vertical="top" wrapText="1"/>
      <protection/>
    </xf>
    <xf numFmtId="0" fontId="1" fillId="0" borderId="0" xfId="55" applyFont="1" applyBorder="1" applyAlignment="1">
      <alignment vertical="top"/>
      <protection/>
    </xf>
    <xf numFmtId="0" fontId="3" fillId="0" borderId="0" xfId="55" applyFont="1" applyBorder="1" applyAlignment="1" applyProtection="1">
      <alignment vertical="top" wrapText="1"/>
      <protection locked="0"/>
    </xf>
    <xf numFmtId="0" fontId="3" fillId="0" borderId="0" xfId="55" applyFont="1" applyBorder="1" applyAlignment="1" applyProtection="1">
      <alignment horizontal="center" vertical="top"/>
      <protection/>
    </xf>
    <xf numFmtId="0" fontId="1" fillId="0" borderId="0" xfId="55" applyFont="1" applyBorder="1" applyAlignment="1" applyProtection="1">
      <alignment vertical="top" wrapText="1"/>
      <protection locked="0"/>
    </xf>
    <xf numFmtId="0" fontId="1" fillId="0" borderId="0" xfId="55" applyFont="1" applyBorder="1" applyAlignment="1" applyProtection="1">
      <alignment vertical="top"/>
      <protection locked="0"/>
    </xf>
    <xf numFmtId="171" fontId="3" fillId="0" borderId="0" xfId="55" applyNumberFormat="1" applyFont="1" applyBorder="1" applyAlignment="1" applyProtection="1">
      <alignment vertical="top" wrapText="1"/>
      <protection locked="0"/>
    </xf>
    <xf numFmtId="43" fontId="3" fillId="0" borderId="0" xfId="42" applyFont="1" applyBorder="1" applyAlignment="1" applyProtection="1">
      <alignment horizontal="center" vertical="top"/>
      <protection/>
    </xf>
    <xf numFmtId="3" fontId="3" fillId="0" borderId="0" xfId="55" applyNumberFormat="1" applyFont="1" applyBorder="1" applyAlignment="1" applyProtection="1">
      <alignment horizontal="centerContinuous" vertical="top" wrapText="1"/>
      <protection locked="0"/>
    </xf>
    <xf numFmtId="0" fontId="3" fillId="0" borderId="0" xfId="55" applyFont="1" applyBorder="1" applyAlignment="1">
      <alignment horizontal="center" vertical="top"/>
      <protection/>
    </xf>
    <xf numFmtId="0" fontId="1" fillId="0" borderId="0" xfId="55" applyFont="1" applyBorder="1" applyAlignment="1" applyProtection="1">
      <alignment horizontal="centerContinuous" vertical="top"/>
      <protection locked="0"/>
    </xf>
    <xf numFmtId="0" fontId="3" fillId="0" borderId="0" xfId="55" applyFont="1" applyAlignment="1">
      <alignment vertical="top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/>
      <protection/>
    </xf>
    <xf numFmtId="0" fontId="3" fillId="0" borderId="12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4" xfId="55" applyFont="1" applyBorder="1" applyAlignment="1">
      <alignment horizontal="center" vertical="top"/>
      <protection/>
    </xf>
    <xf numFmtId="0" fontId="3" fillId="0" borderId="15" xfId="55" applyFont="1" applyBorder="1" applyAlignment="1">
      <alignment vertical="top" wrapText="1"/>
      <protection/>
    </xf>
    <xf numFmtId="0" fontId="3" fillId="0" borderId="16" xfId="55" applyFont="1" applyBorder="1" applyAlignment="1">
      <alignment vertical="top" wrapText="1"/>
      <protection/>
    </xf>
    <xf numFmtId="3" fontId="3" fillId="0" borderId="16" xfId="55" applyNumberFormat="1" applyFont="1" applyBorder="1" applyAlignment="1" applyProtection="1">
      <alignment vertical="top" wrapText="1"/>
      <protection locked="0"/>
    </xf>
    <xf numFmtId="3" fontId="3" fillId="0" borderId="17" xfId="55" applyNumberFormat="1" applyFont="1" applyBorder="1" applyAlignment="1" applyProtection="1">
      <alignment vertical="top"/>
      <protection locked="0"/>
    </xf>
    <xf numFmtId="0" fontId="4" fillId="0" borderId="18" xfId="55" applyFont="1" applyBorder="1" applyAlignment="1">
      <alignment vertical="top" wrapText="1"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5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right" vertical="top"/>
      <protection/>
    </xf>
    <xf numFmtId="0" fontId="4" fillId="0" borderId="18" xfId="55" applyFont="1" applyBorder="1" applyAlignment="1">
      <alignment horizontal="right" vertical="top" wrapText="1"/>
      <protection/>
    </xf>
    <xf numFmtId="0" fontId="1" fillId="0" borderId="10" xfId="55" applyFont="1" applyBorder="1" applyAlignment="1">
      <alignment vertical="top"/>
      <protection/>
    </xf>
    <xf numFmtId="0" fontId="1" fillId="0" borderId="18" xfId="55" applyFont="1" applyBorder="1" applyAlignment="1">
      <alignment horizontal="left" vertical="top" wrapText="1"/>
      <protection/>
    </xf>
    <xf numFmtId="0" fontId="3" fillId="0" borderId="10" xfId="55" applyFont="1" applyBorder="1" applyAlignment="1">
      <alignment horizontal="right" vertical="top" wrapText="1"/>
      <protection/>
    </xf>
    <xf numFmtId="0" fontId="4" fillId="0" borderId="10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1" fillId="0" borderId="0" xfId="55" applyFont="1" applyAlignment="1" applyProtection="1">
      <alignment vertical="top"/>
      <protection locked="0"/>
    </xf>
    <xf numFmtId="0" fontId="8" fillId="0" borderId="0" xfId="55" applyFont="1" applyAlignment="1">
      <alignment vertical="top" wrapText="1"/>
      <protection/>
    </xf>
    <xf numFmtId="0" fontId="3" fillId="0" borderId="0" xfId="57" applyFont="1" applyBorder="1" applyAlignment="1">
      <alignment horizontal="centerContinuous" vertical="center" wrapText="1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 wrapText="1"/>
      <protection/>
    </xf>
    <xf numFmtId="0" fontId="1" fillId="0" borderId="0" xfId="57" applyFont="1">
      <alignment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1" fillId="0" borderId="0" xfId="57" applyFont="1" applyAlignment="1" applyProtection="1">
      <alignment horizontal="centerContinuous"/>
      <protection locked="0"/>
    </xf>
    <xf numFmtId="0" fontId="1" fillId="0" borderId="0" xfId="57" applyFont="1" applyAlignment="1" applyProtection="1">
      <alignment wrapText="1"/>
      <protection locked="0"/>
    </xf>
    <xf numFmtId="0" fontId="1" fillId="0" borderId="0" xfId="57" applyFont="1" applyAlignment="1" applyProtection="1">
      <alignment/>
      <protection locked="0"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57" applyFont="1" applyAlignment="1">
      <alignment wrapText="1"/>
      <protection/>
    </xf>
    <xf numFmtId="0" fontId="3" fillId="0" borderId="19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8" xfId="57" applyFont="1" applyBorder="1" applyAlignment="1">
      <alignment vertical="center" wrapText="1"/>
      <protection/>
    </xf>
    <xf numFmtId="3" fontId="3" fillId="0" borderId="10" xfId="57" applyNumberFormat="1" applyFont="1" applyBorder="1" applyAlignment="1" applyProtection="1">
      <alignment vertical="center"/>
      <protection locked="0"/>
    </xf>
    <xf numFmtId="0" fontId="4" fillId="0" borderId="18" xfId="57" applyFont="1" applyBorder="1" applyAlignment="1">
      <alignment vertical="center" wrapText="1"/>
      <protection/>
    </xf>
    <xf numFmtId="0" fontId="1" fillId="0" borderId="10" xfId="57" applyFont="1" applyBorder="1">
      <alignment/>
      <protection/>
    </xf>
    <xf numFmtId="3" fontId="1" fillId="0" borderId="10" xfId="57" applyNumberFormat="1" applyFont="1" applyBorder="1" applyAlignment="1" applyProtection="1">
      <alignment vertical="center"/>
      <protection locked="0"/>
    </xf>
    <xf numFmtId="0" fontId="1" fillId="0" borderId="18" xfId="57" applyFont="1" applyBorder="1" applyAlignment="1">
      <alignment vertical="center" wrapText="1"/>
      <protection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4" fillId="0" borderId="18" xfId="57" applyFont="1" applyBorder="1" applyAlignment="1">
      <alignment horizontal="right" vertical="center" wrapText="1"/>
      <protection/>
    </xf>
    <xf numFmtId="0" fontId="1" fillId="0" borderId="18" xfId="57" applyFont="1" applyBorder="1" applyAlignment="1">
      <alignment horizontal="left" vertical="center" wrapText="1"/>
      <protection/>
    </xf>
    <xf numFmtId="0" fontId="1" fillId="0" borderId="18" xfId="57" applyFont="1" applyBorder="1" applyAlignment="1">
      <alignment wrapText="1"/>
      <protection/>
    </xf>
    <xf numFmtId="0" fontId="6" fillId="0" borderId="18" xfId="57" applyFont="1" applyFill="1" applyBorder="1" applyAlignment="1">
      <alignment vertical="center" wrapText="1"/>
      <protection/>
    </xf>
    <xf numFmtId="0" fontId="1" fillId="0" borderId="21" xfId="57" applyFont="1" applyBorder="1" applyAlignment="1">
      <alignment wrapText="1"/>
      <protection/>
    </xf>
    <xf numFmtId="3" fontId="3" fillId="0" borderId="11" xfId="57" applyNumberFormat="1" applyFont="1" applyBorder="1" applyAlignment="1" applyProtection="1">
      <alignment vertical="center"/>
      <protection locked="0"/>
    </xf>
    <xf numFmtId="0" fontId="5" fillId="0" borderId="18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 applyProtection="1">
      <alignment vertical="center"/>
      <protection locked="0"/>
    </xf>
    <xf numFmtId="3" fontId="1" fillId="0" borderId="0" xfId="57" applyNumberFormat="1" applyFont="1" applyBorder="1" applyAlignment="1" applyProtection="1">
      <alignment vertical="center"/>
      <protection locked="0"/>
    </xf>
    <xf numFmtId="0" fontId="1" fillId="0" borderId="0" xfId="57" applyFont="1" applyAlignment="1" applyProtection="1">
      <alignment vertical="center"/>
      <protection locked="0"/>
    </xf>
    <xf numFmtId="0" fontId="1" fillId="0" borderId="0" xfId="57" applyFont="1" applyProtection="1">
      <alignment/>
      <protection locked="0"/>
    </xf>
    <xf numFmtId="175" fontId="5" fillId="0" borderId="10" xfId="42" applyNumberFormat="1" applyFont="1" applyBorder="1" applyAlignment="1">
      <alignment vertical="top" wrapText="1"/>
    </xf>
    <xf numFmtId="175" fontId="1" fillId="0" borderId="10" xfId="42" applyNumberFormat="1" applyFont="1" applyBorder="1" applyAlignment="1">
      <alignment vertical="top" wrapText="1"/>
    </xf>
    <xf numFmtId="175" fontId="3" fillId="0" borderId="10" xfId="42" applyNumberFormat="1" applyFont="1" applyBorder="1" applyAlignment="1">
      <alignment vertical="top" wrapText="1"/>
    </xf>
    <xf numFmtId="0" fontId="9" fillId="0" borderId="0" xfId="58" applyFont="1" applyAlignment="1">
      <alignment horizontal="centerContinuous" wrapText="1"/>
      <protection/>
    </xf>
    <xf numFmtId="0" fontId="9" fillId="0" borderId="0" xfId="58" applyFont="1" applyAlignment="1">
      <alignment horizontal="centerContinuous"/>
      <protection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 applyProtection="1">
      <alignment/>
      <protection locked="0"/>
    </xf>
    <xf numFmtId="0" fontId="9" fillId="0" borderId="0" xfId="58" applyFont="1" applyAlignment="1">
      <alignment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22" xfId="58" applyFont="1" applyBorder="1" applyAlignment="1">
      <alignment horizontal="center" wrapText="1"/>
      <protection/>
    </xf>
    <xf numFmtId="0" fontId="9" fillId="0" borderId="22" xfId="58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0" fillId="0" borderId="15" xfId="58" applyFont="1" applyBorder="1" applyAlignment="1">
      <alignment vertical="center" wrapText="1"/>
      <protection/>
    </xf>
    <xf numFmtId="3" fontId="7" fillId="0" borderId="17" xfId="58" applyNumberFormat="1" applyFont="1" applyBorder="1">
      <alignment/>
      <protection/>
    </xf>
    <xf numFmtId="0" fontId="7" fillId="0" borderId="18" xfId="58" applyFont="1" applyBorder="1" applyAlignment="1">
      <alignment vertical="center" wrapText="1"/>
      <protection/>
    </xf>
    <xf numFmtId="3" fontId="7" fillId="0" borderId="10" xfId="58" applyNumberFormat="1" applyFont="1" applyBorder="1" applyAlignment="1" applyProtection="1">
      <alignment vertical="center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0" xfId="58" applyNumberFormat="1" applyFont="1">
      <alignment/>
      <protection/>
    </xf>
    <xf numFmtId="0" fontId="10" fillId="0" borderId="0" xfId="58" applyFont="1" applyBorder="1" applyAlignment="1">
      <alignment vertical="center" wrapText="1"/>
      <protection/>
    </xf>
    <xf numFmtId="3" fontId="7" fillId="0" borderId="0" xfId="58" applyNumberFormat="1" applyFont="1" applyBorder="1" applyAlignment="1" applyProtection="1">
      <alignment vertic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 applyAlignment="1">
      <alignment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3" fontId="7" fillId="0" borderId="0" xfId="58" applyNumberFormat="1" applyFont="1" applyBorder="1">
      <alignment/>
      <protection/>
    </xf>
    <xf numFmtId="0" fontId="3" fillId="0" borderId="0" xfId="56" applyFont="1" applyBorder="1" applyAlignment="1">
      <alignment horizontal="centerContinuous" vertical="center" wrapText="1"/>
      <protection/>
    </xf>
    <xf numFmtId="0" fontId="1" fillId="0" borderId="0" xfId="56" applyFont="1" applyAlignment="1">
      <alignment wrapText="1"/>
      <protection/>
    </xf>
    <xf numFmtId="0" fontId="3" fillId="0" borderId="0" xfId="56" applyFont="1" applyAlignment="1">
      <alignment wrapText="1"/>
      <protection/>
    </xf>
    <xf numFmtId="0" fontId="1" fillId="0" borderId="22" xfId="56" applyFont="1" applyBorder="1" applyAlignment="1">
      <alignment horizont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wrapText="1"/>
      <protection/>
    </xf>
    <xf numFmtId="0" fontId="4" fillId="0" borderId="15" xfId="56" applyFont="1" applyBorder="1" applyAlignment="1">
      <alignment wrapText="1"/>
      <protection/>
    </xf>
    <xf numFmtId="3" fontId="1" fillId="0" borderId="16" xfId="56" applyNumberFormat="1" applyFont="1" applyBorder="1" applyAlignment="1" applyProtection="1">
      <alignment wrapText="1"/>
      <protection locked="0"/>
    </xf>
    <xf numFmtId="0" fontId="1" fillId="0" borderId="16" xfId="56" applyFont="1" applyBorder="1" applyAlignment="1">
      <alignment wrapText="1"/>
      <protection/>
    </xf>
    <xf numFmtId="0" fontId="1" fillId="0" borderId="18" xfId="56" applyFont="1" applyBorder="1" applyAlignment="1">
      <alignment wrapText="1"/>
      <protection/>
    </xf>
    <xf numFmtId="3" fontId="1" fillId="0" borderId="10" xfId="56" applyNumberFormat="1" applyFont="1" applyBorder="1" applyAlignment="1" applyProtection="1">
      <alignment wrapText="1"/>
      <protection locked="0"/>
    </xf>
    <xf numFmtId="3" fontId="1" fillId="0" borderId="10" xfId="56" applyNumberFormat="1" applyFont="1" applyBorder="1" applyAlignment="1">
      <alignment wrapText="1"/>
      <protection/>
    </xf>
    <xf numFmtId="3" fontId="1" fillId="0" borderId="10" xfId="56" applyNumberFormat="1" applyFont="1" applyFill="1" applyBorder="1" applyAlignment="1" applyProtection="1">
      <alignment wrapText="1"/>
      <protection locked="0"/>
    </xf>
    <xf numFmtId="0" fontId="3" fillId="0" borderId="18" xfId="56" applyFont="1" applyBorder="1" applyAlignment="1">
      <alignment horizontal="right" wrapText="1"/>
      <protection/>
    </xf>
    <xf numFmtId="0" fontId="4" fillId="0" borderId="18" xfId="56" applyFont="1" applyBorder="1" applyAlignment="1">
      <alignment wrapText="1"/>
      <protection/>
    </xf>
    <xf numFmtId="0" fontId="4" fillId="0" borderId="12" xfId="56" applyFont="1" applyBorder="1" applyAlignment="1">
      <alignment wrapText="1"/>
      <protection/>
    </xf>
    <xf numFmtId="3" fontId="4" fillId="0" borderId="10" xfId="56" applyNumberFormat="1" applyFont="1" applyBorder="1" applyAlignment="1" applyProtection="1">
      <alignment wrapText="1"/>
      <protection locked="0"/>
    </xf>
    <xf numFmtId="3" fontId="4" fillId="0" borderId="10" xfId="56" applyNumberFormat="1" applyFont="1" applyBorder="1" applyAlignment="1">
      <alignment wrapText="1"/>
      <protection/>
    </xf>
    <xf numFmtId="175" fontId="1" fillId="0" borderId="10" xfId="42" applyNumberFormat="1" applyFont="1" applyFill="1" applyBorder="1" applyAlignment="1">
      <alignment vertical="top" wrapText="1"/>
    </xf>
    <xf numFmtId="3" fontId="4" fillId="4" borderId="13" xfId="56" applyNumberFormat="1" applyFont="1" applyFill="1" applyBorder="1" applyAlignment="1" applyProtection="1">
      <alignment wrapText="1"/>
      <protection locked="0"/>
    </xf>
    <xf numFmtId="0" fontId="1" fillId="0" borderId="0" xfId="56" applyFont="1" applyFill="1" applyAlignment="1">
      <alignment wrapText="1"/>
      <protection/>
    </xf>
    <xf numFmtId="3" fontId="3" fillId="24" borderId="10" xfId="56" applyNumberFormat="1" applyFont="1" applyFill="1" applyBorder="1" applyAlignment="1" applyProtection="1">
      <alignment wrapText="1"/>
      <protection locked="0"/>
    </xf>
    <xf numFmtId="3" fontId="3" fillId="24" borderId="10" xfId="56" applyNumberFormat="1" applyFont="1" applyFill="1" applyBorder="1" applyAlignment="1">
      <alignment wrapText="1"/>
      <protection/>
    </xf>
    <xf numFmtId="3" fontId="7" fillId="24" borderId="16" xfId="58" applyNumberFormat="1" applyFont="1" applyFill="1" applyBorder="1" applyAlignment="1" applyProtection="1">
      <alignment vertical="center"/>
      <protection locked="0"/>
    </xf>
    <xf numFmtId="3" fontId="7" fillId="24" borderId="17" xfId="58" applyNumberFormat="1" applyFont="1" applyFill="1" applyBorder="1">
      <alignment/>
      <protection/>
    </xf>
    <xf numFmtId="3" fontId="4" fillId="0" borderId="10" xfId="57" applyNumberFormat="1" applyFont="1" applyBorder="1" applyAlignment="1" applyProtection="1">
      <alignment vertical="center"/>
      <protection locked="0"/>
    </xf>
    <xf numFmtId="3" fontId="4" fillId="24" borderId="11" xfId="57" applyNumberFormat="1" applyFont="1" applyFill="1" applyBorder="1" applyAlignment="1" applyProtection="1">
      <alignment vertical="center"/>
      <protection locked="0"/>
    </xf>
    <xf numFmtId="3" fontId="3" fillId="24" borderId="11" xfId="57" applyNumberFormat="1" applyFont="1" applyFill="1" applyBorder="1" applyAlignment="1" applyProtection="1">
      <alignment vertical="center"/>
      <protection locked="0"/>
    </xf>
    <xf numFmtId="3" fontId="3" fillId="24" borderId="10" xfId="57" applyNumberFormat="1" applyFont="1" applyFill="1" applyBorder="1" applyAlignment="1" applyProtection="1">
      <alignment vertical="center"/>
      <protection locked="0"/>
    </xf>
    <xf numFmtId="3" fontId="3" fillId="24" borderId="13" xfId="57" applyNumberFormat="1" applyFont="1" applyFill="1" applyBorder="1" applyAlignment="1" applyProtection="1">
      <alignment vertical="center"/>
      <protection locked="0"/>
    </xf>
    <xf numFmtId="175" fontId="4" fillId="24" borderId="10" xfId="42" applyNumberFormat="1" applyFont="1" applyFill="1" applyBorder="1" applyAlignment="1">
      <alignment vertical="top" wrapText="1"/>
    </xf>
    <xf numFmtId="175" fontId="3" fillId="24" borderId="10" xfId="42" applyNumberFormat="1" applyFont="1" applyFill="1" applyBorder="1" applyAlignment="1" applyProtection="1">
      <alignment vertical="top" wrapText="1"/>
      <protection locked="0"/>
    </xf>
    <xf numFmtId="175" fontId="4" fillId="24" borderId="10" xfId="42" applyNumberFormat="1" applyFont="1" applyFill="1" applyBorder="1" applyAlignment="1" applyProtection="1">
      <alignment vertical="top" wrapText="1"/>
      <protection locked="0"/>
    </xf>
    <xf numFmtId="175" fontId="3" fillId="24" borderId="10" xfId="42" applyNumberFormat="1" applyFont="1" applyFill="1" applyBorder="1" applyAlignment="1">
      <alignment vertical="top" wrapText="1"/>
    </xf>
    <xf numFmtId="175" fontId="1" fillId="0" borderId="10" xfId="42" applyNumberFormat="1" applyFont="1" applyBorder="1" applyAlignment="1">
      <alignment horizontal="left" vertical="top" wrapText="1"/>
    </xf>
    <xf numFmtId="175" fontId="4" fillId="24" borderId="10" xfId="42" applyNumberFormat="1" applyFont="1" applyFill="1" applyBorder="1" applyAlignment="1">
      <alignment horizontal="left" vertical="top" wrapText="1"/>
    </xf>
    <xf numFmtId="3" fontId="3" fillId="4" borderId="10" xfId="55" applyNumberFormat="1" applyFont="1" applyFill="1" applyBorder="1" applyAlignment="1">
      <alignment horizontal="center" vertical="top" wrapText="1"/>
      <protection/>
    </xf>
    <xf numFmtId="175" fontId="3" fillId="4" borderId="10" xfId="42" applyNumberFormat="1" applyFont="1" applyFill="1" applyBorder="1" applyAlignment="1">
      <alignment horizontal="center" vertical="top" wrapText="1"/>
    </xf>
    <xf numFmtId="3" fontId="4" fillId="4" borderId="10" xfId="56" applyNumberFormat="1" applyFont="1" applyFill="1" applyBorder="1" applyAlignment="1" applyProtection="1">
      <alignment wrapText="1"/>
      <protection locked="0"/>
    </xf>
    <xf numFmtId="3" fontId="4" fillId="4" borderId="10" xfId="56" applyNumberFormat="1" applyFont="1" applyFill="1" applyBorder="1" applyAlignment="1">
      <alignment wrapText="1"/>
      <protection/>
    </xf>
    <xf numFmtId="0" fontId="3" fillId="0" borderId="0" xfId="57" applyFont="1" applyAlignment="1" applyProtection="1">
      <alignment wrapText="1"/>
      <protection locked="0"/>
    </xf>
    <xf numFmtId="0" fontId="3" fillId="0" borderId="0" xfId="57" applyFont="1" applyAlignment="1" applyProtection="1">
      <alignment/>
      <protection locked="0"/>
    </xf>
    <xf numFmtId="0" fontId="11" fillId="0" borderId="0" xfId="0" applyFont="1" applyAlignment="1">
      <alignment horizontal="right" vertical="top"/>
    </xf>
    <xf numFmtId="0" fontId="12" fillId="0" borderId="0" xfId="55" applyFont="1" applyAlignment="1" applyProtection="1">
      <alignment horizontal="left" vertical="top"/>
      <protection locked="0"/>
    </xf>
    <xf numFmtId="0" fontId="12" fillId="0" borderId="0" xfId="55" applyFont="1" applyAlignment="1" applyProtection="1">
      <alignment horizontal="right" vertical="top" wrapText="1"/>
      <protection/>
    </xf>
    <xf numFmtId="0" fontId="12" fillId="0" borderId="0" xfId="55" applyFont="1" applyAlignment="1" applyProtection="1">
      <alignment vertical="top"/>
      <protection locked="0"/>
    </xf>
    <xf numFmtId="0" fontId="12" fillId="0" borderId="0" xfId="55" applyFont="1" applyAlignment="1">
      <alignment vertical="top"/>
      <protection/>
    </xf>
    <xf numFmtId="0" fontId="12" fillId="0" borderId="0" xfId="55" applyFont="1" applyAlignment="1">
      <alignment vertical="top" wrapText="1"/>
      <protection/>
    </xf>
    <xf numFmtId="0" fontId="12" fillId="0" borderId="0" xfId="58" applyFont="1" applyAlignment="1" applyProtection="1">
      <alignment wrapText="1"/>
      <protection locked="0"/>
    </xf>
    <xf numFmtId="0" fontId="13" fillId="0" borderId="0" xfId="58" applyFont="1" applyBorder="1" applyAlignment="1">
      <alignment vertical="center" wrapText="1"/>
      <protection/>
    </xf>
    <xf numFmtId="3" fontId="12" fillId="0" borderId="0" xfId="58" applyNumberFormat="1" applyFont="1" applyBorder="1" applyAlignment="1" applyProtection="1">
      <alignment vertical="center"/>
      <protection locked="0"/>
    </xf>
    <xf numFmtId="0" fontId="12" fillId="0" borderId="0" xfId="58" applyFont="1" applyProtection="1">
      <alignment/>
      <protection locked="0"/>
    </xf>
    <xf numFmtId="0" fontId="12" fillId="0" borderId="0" xfId="58" applyFont="1">
      <alignment/>
      <protection/>
    </xf>
    <xf numFmtId="0" fontId="12" fillId="0" borderId="0" xfId="58" applyFont="1" applyAlignment="1">
      <alignment wrapText="1"/>
      <protection/>
    </xf>
    <xf numFmtId="0" fontId="12" fillId="0" borderId="0" xfId="56" applyFont="1" applyAlignment="1">
      <alignment wrapText="1"/>
      <protection/>
    </xf>
    <xf numFmtId="0" fontId="12" fillId="0" borderId="0" xfId="57" applyFont="1" applyAlignment="1" applyProtection="1">
      <alignment vertical="center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Alignment="1" applyProtection="1">
      <alignment wrapText="1"/>
      <protection locked="0"/>
    </xf>
    <xf numFmtId="0" fontId="12" fillId="0" borderId="0" xfId="57" applyFont="1" applyAlignment="1">
      <alignment vertical="center"/>
      <protection/>
    </xf>
    <xf numFmtId="175" fontId="1" fillId="0" borderId="0" xfId="55" applyNumberFormat="1" applyFont="1" applyAlignment="1">
      <alignment vertical="top" wrapText="1"/>
      <protection/>
    </xf>
    <xf numFmtId="0" fontId="3" fillId="0" borderId="24" xfId="57" applyFont="1" applyBorder="1" applyAlignment="1">
      <alignment vertical="center" wrapText="1"/>
      <protection/>
    </xf>
    <xf numFmtId="3" fontId="3" fillId="24" borderId="25" xfId="57" applyNumberFormat="1" applyFont="1" applyFill="1" applyBorder="1" applyAlignment="1" applyProtection="1">
      <alignment vertical="center"/>
      <protection locked="0"/>
    </xf>
    <xf numFmtId="3" fontId="4" fillId="24" borderId="10" xfId="57" applyNumberFormat="1" applyFont="1" applyFill="1" applyBorder="1" applyAlignment="1" applyProtection="1">
      <alignment vertical="center"/>
      <protection locked="0"/>
    </xf>
    <xf numFmtId="0" fontId="8" fillId="0" borderId="0" xfId="55" applyFont="1" applyAlignment="1">
      <alignment vertical="top"/>
      <protection/>
    </xf>
    <xf numFmtId="43" fontId="1" fillId="0" borderId="0" xfId="42" applyFont="1" applyAlignment="1">
      <alignment wrapText="1"/>
    </xf>
    <xf numFmtId="0" fontId="15" fillId="0" borderId="0" xfId="55" applyFont="1" applyAlignment="1">
      <alignment vertical="top"/>
      <protection/>
    </xf>
    <xf numFmtId="175" fontId="5" fillId="0" borderId="10" xfId="42" applyNumberFormat="1" applyFont="1" applyFill="1" applyBorder="1" applyAlignment="1">
      <alignment vertical="top" wrapText="1"/>
    </xf>
    <xf numFmtId="0" fontId="15" fillId="0" borderId="0" xfId="55" applyFont="1" applyAlignment="1">
      <alignment vertical="top" wrapText="1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wrapText="1"/>
      <protection/>
    </xf>
    <xf numFmtId="0" fontId="8" fillId="0" borderId="0" xfId="55" applyFont="1" applyFill="1" applyAlignment="1">
      <alignment vertical="top"/>
      <protection/>
    </xf>
    <xf numFmtId="0" fontId="7" fillId="0" borderId="0" xfId="58" applyFont="1" applyFill="1">
      <alignment/>
      <protection/>
    </xf>
    <xf numFmtId="0" fontId="14" fillId="0" borderId="0" xfId="58" applyFont="1" applyFill="1">
      <alignment/>
      <protection/>
    </xf>
    <xf numFmtId="0" fontId="14" fillId="0" borderId="0" xfId="58" applyFont="1" applyFill="1" applyBorder="1">
      <alignment/>
      <protection/>
    </xf>
    <xf numFmtId="43" fontId="7" fillId="0" borderId="0" xfId="42" applyFont="1" applyFill="1" applyAlignment="1">
      <alignment/>
    </xf>
    <xf numFmtId="175" fontId="1" fillId="0" borderId="26" xfId="42" applyNumberFormat="1" applyFont="1" applyBorder="1" applyAlignment="1" applyProtection="1">
      <alignment horizontal="center" vertical="top"/>
      <protection locked="0"/>
    </xf>
    <xf numFmtId="175" fontId="3" fillId="24" borderId="26" xfId="42" applyNumberFormat="1" applyFont="1" applyFill="1" applyBorder="1" applyAlignment="1" applyProtection="1">
      <alignment horizontal="center" vertical="top"/>
      <protection/>
    </xf>
    <xf numFmtId="175" fontId="1" fillId="0" borderId="10" xfId="42" applyNumberFormat="1" applyFont="1" applyBorder="1" applyAlignment="1" applyProtection="1">
      <alignment horizontal="center" vertical="top"/>
      <protection locked="0"/>
    </xf>
    <xf numFmtId="175" fontId="3" fillId="24" borderId="10" xfId="42" applyNumberFormat="1" applyFont="1" applyFill="1" applyBorder="1" applyAlignment="1" applyProtection="1">
      <alignment horizontal="center" vertical="top"/>
      <protection/>
    </xf>
    <xf numFmtId="43" fontId="15" fillId="0" borderId="0" xfId="42" applyFont="1" applyAlignment="1">
      <alignment vertical="top"/>
    </xf>
    <xf numFmtId="43" fontId="1" fillId="0" borderId="0" xfId="42" applyFont="1" applyAlignment="1">
      <alignment vertical="top"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horizontal="left" vertical="top"/>
      <protection/>
    </xf>
    <xf numFmtId="43" fontId="7" fillId="0" borderId="0" xfId="42" applyNumberFormat="1" applyFont="1" applyFill="1" applyAlignment="1">
      <alignment/>
    </xf>
    <xf numFmtId="43" fontId="7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0" fontId="15" fillId="0" borderId="0" xfId="57" applyFont="1" applyAlignment="1">
      <alignment wrapText="1"/>
      <protection/>
    </xf>
    <xf numFmtId="0" fontId="15" fillId="0" borderId="0" xfId="57" applyFont="1">
      <alignment/>
      <protection/>
    </xf>
    <xf numFmtId="175" fontId="15" fillId="0" borderId="0" xfId="55" applyNumberFormat="1" applyFont="1" applyAlignment="1">
      <alignment vertical="top"/>
      <protection/>
    </xf>
    <xf numFmtId="0" fontId="15" fillId="0" borderId="0" xfId="55" applyFont="1" applyFill="1" applyAlignment="1">
      <alignment vertical="top"/>
      <protection/>
    </xf>
    <xf numFmtId="175" fontId="3" fillId="0" borderId="0" xfId="55" applyNumberFormat="1" applyFont="1" applyBorder="1" applyAlignment="1">
      <alignment horizontal="center" vertical="top"/>
      <protection/>
    </xf>
    <xf numFmtId="171" fontId="15" fillId="0" borderId="0" xfId="55" applyNumberFormat="1" applyFont="1" applyAlignment="1">
      <alignment vertical="top"/>
      <protection/>
    </xf>
    <xf numFmtId="171" fontId="12" fillId="0" borderId="0" xfId="55" applyNumberFormat="1" applyFont="1" applyBorder="1" applyAlignment="1">
      <alignment vertical="top"/>
      <protection/>
    </xf>
    <xf numFmtId="3" fontId="1" fillId="0" borderId="0" xfId="55" applyNumberFormat="1" applyFont="1" applyAlignment="1">
      <alignment vertical="top"/>
      <protection/>
    </xf>
    <xf numFmtId="3" fontId="1" fillId="0" borderId="0" xfId="56" applyNumberFormat="1" applyFont="1" applyAlignment="1">
      <alignment wrapText="1"/>
      <protection/>
    </xf>
    <xf numFmtId="175" fontId="15" fillId="0" borderId="0" xfId="55" applyNumberFormat="1" applyFont="1" applyFill="1" applyAlignment="1">
      <alignment vertical="top"/>
      <protection/>
    </xf>
    <xf numFmtId="0" fontId="8" fillId="0" borderId="10" xfId="55" applyFont="1" applyBorder="1" applyAlignment="1">
      <alignment vertical="top" wrapText="1"/>
      <protection/>
    </xf>
    <xf numFmtId="0" fontId="16" fillId="0" borderId="0" xfId="55" applyFont="1" applyAlignment="1">
      <alignment horizontal="center" vertical="top"/>
      <protection/>
    </xf>
    <xf numFmtId="0" fontId="16" fillId="0" borderId="0" xfId="55" applyFont="1" applyAlignment="1">
      <alignment vertical="top"/>
      <protection/>
    </xf>
    <xf numFmtId="175" fontId="8" fillId="0" borderId="0" xfId="55" applyNumberFormat="1" applyFont="1" applyAlignment="1">
      <alignment vertical="top"/>
      <protection/>
    </xf>
    <xf numFmtId="175" fontId="1" fillId="25" borderId="10" xfId="42" applyNumberFormat="1" applyFont="1" applyFill="1" applyBorder="1" applyAlignment="1">
      <alignment vertical="top" wrapText="1"/>
    </xf>
    <xf numFmtId="0" fontId="10" fillId="0" borderId="27" xfId="58" applyFont="1" applyBorder="1" applyAlignment="1">
      <alignment horizontal="center" vertical="center" wrapText="1"/>
      <protection/>
    </xf>
    <xf numFmtId="3" fontId="9" fillId="24" borderId="28" xfId="58" applyNumberFormat="1" applyFont="1" applyFill="1" applyBorder="1" applyAlignment="1" applyProtection="1">
      <alignment horizontal="center" vertical="center"/>
      <protection locked="0"/>
    </xf>
    <xf numFmtId="0" fontId="10" fillId="0" borderId="29" xfId="58" applyFont="1" applyBorder="1" applyAlignment="1">
      <alignment horizontal="center" vertical="center" wrapText="1"/>
      <protection/>
    </xf>
    <xf numFmtId="3" fontId="9" fillId="4" borderId="30" xfId="58" applyNumberFormat="1" applyFont="1" applyFill="1" applyBorder="1" applyAlignment="1" applyProtection="1">
      <alignment horizontal="center" vertical="center"/>
      <protection locked="0"/>
    </xf>
    <xf numFmtId="3" fontId="9" fillId="4" borderId="31" xfId="58" applyNumberFormat="1" applyFont="1" applyFill="1" applyBorder="1" applyAlignment="1">
      <alignment horizontal="center"/>
      <protection/>
    </xf>
    <xf numFmtId="0" fontId="7" fillId="0" borderId="27" xfId="58" applyFont="1" applyBorder="1" applyAlignment="1">
      <alignment vertical="center" wrapText="1"/>
      <protection/>
    </xf>
    <xf numFmtId="3" fontId="7" fillId="0" borderId="28" xfId="58" applyNumberFormat="1" applyFont="1" applyBorder="1" applyAlignment="1" applyProtection="1">
      <alignment vertical="center"/>
      <protection locked="0"/>
    </xf>
    <xf numFmtId="3" fontId="7" fillId="0" borderId="28" xfId="58" applyNumberFormat="1" applyFont="1" applyFill="1" applyBorder="1" applyAlignment="1" applyProtection="1">
      <alignment vertical="center"/>
      <protection locked="0"/>
    </xf>
    <xf numFmtId="3" fontId="7" fillId="0" borderId="32" xfId="58" applyNumberFormat="1" applyFont="1" applyBorder="1">
      <alignment/>
      <protection/>
    </xf>
    <xf numFmtId="0" fontId="15" fillId="0" borderId="0" xfId="55" applyFont="1" applyAlignment="1">
      <alignment vertical="top"/>
      <protection/>
    </xf>
    <xf numFmtId="0" fontId="15" fillId="0" borderId="0" xfId="55" applyFont="1" applyFill="1" applyAlignment="1">
      <alignment vertical="top"/>
      <protection/>
    </xf>
    <xf numFmtId="43" fontId="15" fillId="0" borderId="0" xfId="42" applyFont="1" applyAlignment="1">
      <alignment vertical="top"/>
    </xf>
    <xf numFmtId="175" fontId="15" fillId="0" borderId="0" xfId="55" applyNumberFormat="1" applyFont="1" applyAlignment="1">
      <alignment vertical="top"/>
      <protection/>
    </xf>
    <xf numFmtId="3" fontId="1" fillId="25" borderId="10" xfId="56" applyNumberFormat="1" applyFont="1" applyFill="1" applyBorder="1" applyAlignment="1" applyProtection="1">
      <alignment wrapText="1"/>
      <protection locked="0"/>
    </xf>
    <xf numFmtId="0" fontId="1" fillId="25" borderId="0" xfId="56" applyFont="1" applyFill="1" applyAlignment="1">
      <alignment wrapText="1"/>
      <protection/>
    </xf>
    <xf numFmtId="3" fontId="8" fillId="25" borderId="0" xfId="56" applyNumberFormat="1" applyFont="1" applyFill="1" applyAlignment="1">
      <alignment wrapText="1"/>
      <protection/>
    </xf>
    <xf numFmtId="0" fontId="8" fillId="0" borderId="0" xfId="55" applyFont="1" applyFill="1" applyAlignment="1">
      <alignment vertical="top"/>
      <protection/>
    </xf>
    <xf numFmtId="175" fontId="8" fillId="0" borderId="0" xfId="55" applyNumberFormat="1" applyFont="1" applyFill="1" applyAlignment="1">
      <alignment vertical="top"/>
      <protection/>
    </xf>
    <xf numFmtId="0" fontId="17" fillId="25" borderId="0" xfId="56" applyFont="1" applyFill="1" applyAlignment="1">
      <alignment wrapText="1"/>
      <protection/>
    </xf>
    <xf numFmtId="0" fontId="15" fillId="25" borderId="0" xfId="56" applyFont="1" applyFill="1" applyAlignment="1">
      <alignment wrapText="1"/>
      <protection/>
    </xf>
    <xf numFmtId="0" fontId="17" fillId="25" borderId="0" xfId="58" applyFont="1" applyFill="1">
      <alignment/>
      <protection/>
    </xf>
    <xf numFmtId="0" fontId="18" fillId="25" borderId="0" xfId="58" applyFont="1" applyFill="1">
      <alignment/>
      <protection/>
    </xf>
    <xf numFmtId="0" fontId="15" fillId="0" borderId="0" xfId="56" applyFont="1" applyAlignment="1">
      <alignment wrapText="1"/>
      <protection/>
    </xf>
    <xf numFmtId="0" fontId="12" fillId="25" borderId="0" xfId="56" applyFont="1" applyFill="1" applyAlignment="1">
      <alignment wrapText="1"/>
      <protection/>
    </xf>
    <xf numFmtId="0" fontId="12" fillId="25" borderId="0" xfId="58" applyFont="1" applyFill="1">
      <alignment/>
      <protection/>
    </xf>
    <xf numFmtId="0" fontId="12" fillId="25" borderId="0" xfId="58" applyFont="1" applyFill="1" applyAlignment="1">
      <alignment wrapText="1"/>
      <protection/>
    </xf>
    <xf numFmtId="0" fontId="7" fillId="25" borderId="0" xfId="58" applyFont="1" applyFill="1" applyAlignment="1">
      <alignment wrapText="1"/>
      <protection/>
    </xf>
    <xf numFmtId="0" fontId="7" fillId="25" borderId="0" xfId="58" applyFont="1" applyFill="1">
      <alignment/>
      <protection/>
    </xf>
    <xf numFmtId="0" fontId="12" fillId="0" borderId="0" xfId="58" applyFont="1" applyFill="1">
      <alignment/>
      <protection/>
    </xf>
    <xf numFmtId="0" fontId="12" fillId="0" borderId="0" xfId="58" applyFont="1" applyAlignment="1">
      <alignment horizontal="right"/>
      <protection/>
    </xf>
    <xf numFmtId="0" fontId="1" fillId="0" borderId="0" xfId="55" applyFont="1" applyFill="1" applyAlignment="1">
      <alignment vertical="top" wrapText="1"/>
      <protection/>
    </xf>
    <xf numFmtId="0" fontId="12" fillId="0" borderId="0" xfId="58" applyFont="1" applyFill="1" applyAlignment="1">
      <alignment horizontal="right"/>
      <protection/>
    </xf>
    <xf numFmtId="0" fontId="12" fillId="0" borderId="0" xfId="55" applyFont="1" applyFill="1" applyAlignment="1">
      <alignment vertical="top"/>
      <protection/>
    </xf>
    <xf numFmtId="0" fontId="12" fillId="0" borderId="0" xfId="55" applyFont="1" applyFill="1" applyAlignment="1">
      <alignment vertical="top" wrapText="1"/>
      <protection/>
    </xf>
    <xf numFmtId="0" fontId="1" fillId="0" borderId="0" xfId="55" applyFont="1" applyFill="1" applyAlignment="1">
      <alignment vertical="top"/>
      <protection/>
    </xf>
    <xf numFmtId="0" fontId="3" fillId="0" borderId="18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>
      <alignment horizontal="center" vertical="top"/>
      <protection/>
    </xf>
    <xf numFmtId="0" fontId="3" fillId="0" borderId="18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12" fillId="0" borderId="0" xfId="58" applyFont="1" applyAlignment="1">
      <alignment horizontal="center"/>
      <protection/>
    </xf>
    <xf numFmtId="0" fontId="3" fillId="0" borderId="0" xfId="57" applyFont="1" applyAlignment="1" applyProtection="1">
      <alignment horizontal="left"/>
      <protection locked="0"/>
    </xf>
    <xf numFmtId="0" fontId="3" fillId="0" borderId="33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top" wrapText="1"/>
      <protection/>
    </xf>
    <xf numFmtId="0" fontId="7" fillId="0" borderId="34" xfId="58" applyFont="1" applyBorder="1" applyAlignment="1">
      <alignment horizontal="center" vertical="center" wrapText="1"/>
      <protection/>
    </xf>
    <xf numFmtId="0" fontId="7" fillId="0" borderId="35" xfId="58" applyFont="1" applyBorder="1" applyAlignment="1">
      <alignment horizontal="center" vertical="center" wrapText="1"/>
      <protection/>
    </xf>
    <xf numFmtId="0" fontId="7" fillId="0" borderId="34" xfId="58" applyFont="1" applyBorder="1" applyAlignment="1">
      <alignment horizontal="center" vertical="center" wrapText="1"/>
      <protection/>
    </xf>
    <xf numFmtId="0" fontId="7" fillId="0" borderId="35" xfId="58" applyFont="1" applyBorder="1" applyAlignment="1">
      <alignment horizontal="center" vertical="center" wrapText="1"/>
      <protection/>
    </xf>
    <xf numFmtId="0" fontId="9" fillId="0" borderId="34" xfId="58" applyFont="1" applyBorder="1" applyAlignment="1">
      <alignment horizontal="center" vertical="center" wrapText="1"/>
      <protection/>
    </xf>
    <xf numFmtId="0" fontId="9" fillId="0" borderId="36" xfId="58" applyFont="1" applyBorder="1" applyAlignment="1">
      <alignment horizontal="center" vertical="center" wrapText="1"/>
      <protection/>
    </xf>
    <xf numFmtId="0" fontId="9" fillId="0" borderId="35" xfId="58" applyFont="1" applyBorder="1" applyAlignment="1">
      <alignment horizontal="center" vertical="center" wrapText="1"/>
      <protection/>
    </xf>
    <xf numFmtId="0" fontId="9" fillId="0" borderId="37" xfId="58" applyFont="1" applyBorder="1" applyAlignment="1">
      <alignment horizontal="center" vertical="center" wrapText="1"/>
      <protection/>
    </xf>
    <xf numFmtId="0" fontId="9" fillId="0" borderId="38" xfId="58" applyFont="1" applyBorder="1" applyAlignment="1">
      <alignment horizontal="center" vertical="center" wrapText="1"/>
      <protection/>
    </xf>
    <xf numFmtId="0" fontId="9" fillId="0" borderId="39" xfId="58" applyFont="1" applyBorder="1" applyAlignment="1">
      <alignment horizontal="center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0" fontId="9" fillId="0" borderId="40" xfId="58" applyFont="1" applyBorder="1" applyAlignment="1">
      <alignment horizontal="left" vertical="top" wrapText="1"/>
      <protection/>
    </xf>
    <xf numFmtId="0" fontId="9" fillId="0" borderId="0" xfId="58" applyFont="1" applyBorder="1" applyAlignment="1">
      <alignment horizontal="left" vertical="top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wrapText="1"/>
      <protection/>
    </xf>
    <xf numFmtId="0" fontId="3" fillId="0" borderId="30" xfId="56" applyFont="1" applyBorder="1" applyAlignment="1">
      <alignment horizontal="center" wrapText="1"/>
      <protection/>
    </xf>
    <xf numFmtId="0" fontId="3" fillId="0" borderId="31" xfId="56" applyFont="1" applyBorder="1" applyAlignment="1">
      <alignment horizontal="center" wrapText="1"/>
      <protection/>
    </xf>
    <xf numFmtId="0" fontId="12" fillId="0" borderId="0" xfId="56" applyFont="1" applyAlignment="1" applyProtection="1">
      <alignment horizontal="left" wrapText="1"/>
      <protection locked="0"/>
    </xf>
    <xf numFmtId="0" fontId="12" fillId="0" borderId="0" xfId="56" applyFont="1" applyAlignment="1">
      <alignment horizontal="center" wrapText="1"/>
      <protection/>
    </xf>
    <xf numFmtId="0" fontId="1" fillId="0" borderId="0" xfId="56" applyFont="1" applyAlignment="1">
      <alignment horizont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45</xdr:row>
      <xdr:rowOff>9525</xdr:rowOff>
    </xdr:from>
    <xdr:to>
      <xdr:col>6</xdr:col>
      <xdr:colOff>9525</xdr:colOff>
      <xdr:row>52</xdr:row>
      <xdr:rowOff>142875</xdr:rowOff>
    </xdr:to>
    <xdr:sp>
      <xdr:nvSpPr>
        <xdr:cNvPr id="1" name="Line 2"/>
        <xdr:cNvSpPr>
          <a:spLocks/>
        </xdr:cNvSpPr>
      </xdr:nvSpPr>
      <xdr:spPr>
        <a:xfrm flipV="1">
          <a:off x="3952875" y="7343775"/>
          <a:ext cx="4105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5</xdr:col>
      <xdr:colOff>838200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4972050" y="4524375"/>
          <a:ext cx="48101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9.57421875" style="1" customWidth="1"/>
    <col min="2" max="2" width="10.8515625" style="1" customWidth="1"/>
    <col min="3" max="3" width="8.7109375" style="1" customWidth="1"/>
    <col min="4" max="4" width="40.00390625" style="1" customWidth="1"/>
    <col min="5" max="5" width="10.140625" style="1" customWidth="1"/>
    <col min="6" max="6" width="11.421875" style="2" customWidth="1"/>
    <col min="7" max="7" width="9.140625" style="2" customWidth="1"/>
    <col min="8" max="8" width="13.8515625" style="2" bestFit="1" customWidth="1"/>
    <col min="9" max="9" width="12.7109375" style="2" bestFit="1" customWidth="1"/>
    <col min="10" max="16384" width="9.140625" style="2" customWidth="1"/>
  </cols>
  <sheetData>
    <row r="1" spans="1:6" ht="13.5" customHeight="1">
      <c r="A1" s="3"/>
      <c r="B1" s="249" t="s">
        <v>0</v>
      </c>
      <c r="C1" s="249"/>
      <c r="D1" s="249"/>
      <c r="E1" s="4"/>
      <c r="F1" s="5"/>
    </row>
    <row r="2" spans="1:6" ht="12.75">
      <c r="A2" s="6"/>
      <c r="B2" s="251" t="s">
        <v>193</v>
      </c>
      <c r="C2" s="251"/>
      <c r="D2" s="251"/>
      <c r="E2" s="8"/>
      <c r="F2" s="9"/>
    </row>
    <row r="3" spans="1:6" ht="3" customHeight="1">
      <c r="A3" s="10"/>
      <c r="B3" s="11"/>
      <c r="C3" s="7"/>
      <c r="D3" s="7"/>
      <c r="E3" s="8"/>
      <c r="F3" s="9"/>
    </row>
    <row r="4" spans="1:6" ht="11.25" customHeight="1">
      <c r="A4" s="12"/>
      <c r="B4" s="252" t="s">
        <v>210</v>
      </c>
      <c r="C4" s="252"/>
      <c r="D4" s="252"/>
      <c r="E4" s="8"/>
      <c r="F4" s="14"/>
    </row>
    <row r="5" spans="1:6" ht="12.75">
      <c r="A5" s="12"/>
      <c r="B5" s="13"/>
      <c r="C5" s="200"/>
      <c r="D5" s="13"/>
      <c r="E5" s="8"/>
      <c r="F5" s="14"/>
    </row>
    <row r="6" spans="1:6" s="15" customFormat="1" ht="12.75" customHeight="1">
      <c r="A6" s="253" t="s">
        <v>1</v>
      </c>
      <c r="B6" s="254"/>
      <c r="C6" s="254"/>
      <c r="D6" s="254" t="s">
        <v>2</v>
      </c>
      <c r="E6" s="254"/>
      <c r="F6" s="255"/>
    </row>
    <row r="7" spans="1:6" s="18" customFormat="1" ht="11.25" customHeight="1">
      <c r="A7" s="246" t="s">
        <v>3</v>
      </c>
      <c r="B7" s="247" t="s">
        <v>4</v>
      </c>
      <c r="C7" s="247"/>
      <c r="D7" s="247" t="s">
        <v>3</v>
      </c>
      <c r="E7" s="247" t="s">
        <v>5</v>
      </c>
      <c r="F7" s="248"/>
    </row>
    <row r="8" spans="1:8" s="18" customFormat="1" ht="12.75" customHeight="1">
      <c r="A8" s="246"/>
      <c r="B8" s="16" t="s">
        <v>163</v>
      </c>
      <c r="C8" s="16" t="s">
        <v>164</v>
      </c>
      <c r="D8" s="247"/>
      <c r="E8" s="16" t="s">
        <v>163</v>
      </c>
      <c r="F8" s="17" t="s">
        <v>165</v>
      </c>
      <c r="H8" s="207"/>
    </row>
    <row r="9" spans="1:8" s="15" customFormat="1" ht="10.5" customHeight="1" thickBot="1">
      <c r="A9" s="19" t="s">
        <v>6</v>
      </c>
      <c r="B9" s="20">
        <v>1</v>
      </c>
      <c r="C9" s="21">
        <v>2</v>
      </c>
      <c r="D9" s="21" t="s">
        <v>6</v>
      </c>
      <c r="E9" s="21">
        <v>1</v>
      </c>
      <c r="F9" s="22">
        <v>2</v>
      </c>
      <c r="H9" s="208"/>
    </row>
    <row r="10" spans="1:8" ht="12.75" customHeight="1">
      <c r="A10" s="23" t="s">
        <v>7</v>
      </c>
      <c r="B10" s="24"/>
      <c r="C10" s="25"/>
      <c r="D10" s="24" t="s">
        <v>8</v>
      </c>
      <c r="E10" s="24"/>
      <c r="F10" s="26"/>
      <c r="H10" s="173"/>
    </row>
    <row r="11" spans="1:8" ht="12.75" customHeight="1">
      <c r="A11" s="27" t="s">
        <v>9</v>
      </c>
      <c r="B11" s="86"/>
      <c r="C11" s="86"/>
      <c r="D11" s="29" t="s">
        <v>10</v>
      </c>
      <c r="E11" s="30"/>
      <c r="F11" s="30"/>
      <c r="H11" s="173"/>
    </row>
    <row r="12" spans="1:8" ht="12.75" customHeight="1">
      <c r="A12" s="31" t="s">
        <v>11</v>
      </c>
      <c r="B12" s="176">
        <v>6</v>
      </c>
      <c r="C12" s="176">
        <v>6</v>
      </c>
      <c r="D12" s="32" t="s">
        <v>12</v>
      </c>
      <c r="E12" s="187">
        <v>2122</v>
      </c>
      <c r="F12" s="185">
        <v>2122</v>
      </c>
      <c r="H12" s="173"/>
    </row>
    <row r="13" spans="1:8" ht="13.5" customHeight="1">
      <c r="A13" s="33" t="s">
        <v>13</v>
      </c>
      <c r="B13" s="128">
        <v>370</v>
      </c>
      <c r="C13" s="128">
        <v>1050</v>
      </c>
      <c r="D13" s="34" t="s">
        <v>15</v>
      </c>
      <c r="E13" s="188">
        <f>SUM(E12:E12)</f>
        <v>2122</v>
      </c>
      <c r="F13" s="186">
        <f>SUM(F12:F12)</f>
        <v>2122</v>
      </c>
      <c r="H13" s="209">
        <f>C13-B13</f>
        <v>680</v>
      </c>
    </row>
    <row r="14" spans="1:8" ht="12.75" customHeight="1">
      <c r="A14" s="33" t="s">
        <v>14</v>
      </c>
      <c r="B14" s="128">
        <f>22-14</f>
        <v>8</v>
      </c>
      <c r="C14" s="128">
        <v>5</v>
      </c>
      <c r="D14" s="29" t="s">
        <v>16</v>
      </c>
      <c r="E14" s="84"/>
      <c r="F14" s="84"/>
      <c r="H14" s="173"/>
    </row>
    <row r="15" spans="1:9" ht="12.75" customHeight="1">
      <c r="A15" s="33" t="s">
        <v>166</v>
      </c>
      <c r="B15" s="128">
        <f>342-51</f>
        <v>291</v>
      </c>
      <c r="C15" s="128">
        <v>122</v>
      </c>
      <c r="D15" s="32" t="s">
        <v>17</v>
      </c>
      <c r="E15" s="84">
        <v>318</v>
      </c>
      <c r="F15" s="84">
        <v>318</v>
      </c>
      <c r="G15" s="173"/>
      <c r="H15" s="173"/>
      <c r="I15" s="173"/>
    </row>
    <row r="16" spans="1:9" ht="15" customHeight="1">
      <c r="A16" s="33" t="s">
        <v>167</v>
      </c>
      <c r="B16" s="128">
        <f>207-123-35</f>
        <v>49</v>
      </c>
      <c r="C16" s="210">
        <v>65</v>
      </c>
      <c r="D16" s="32" t="s">
        <v>180</v>
      </c>
      <c r="E16" s="84"/>
      <c r="F16" s="84"/>
      <c r="G16" s="173"/>
      <c r="H16" s="173"/>
      <c r="I16" s="173"/>
    </row>
    <row r="17" spans="1:9" ht="25.5" customHeight="1">
      <c r="A17" s="33" t="s">
        <v>168</v>
      </c>
      <c r="B17" s="128">
        <v>454</v>
      </c>
      <c r="C17" s="210">
        <v>89</v>
      </c>
      <c r="D17" s="36" t="s">
        <v>19</v>
      </c>
      <c r="E17" s="85">
        <v>236</v>
      </c>
      <c r="F17" s="85">
        <v>236</v>
      </c>
      <c r="G17" s="198"/>
      <c r="H17" s="198"/>
      <c r="I17" s="175"/>
    </row>
    <row r="18" spans="1:9" ht="15" customHeight="1">
      <c r="A18" s="35" t="s">
        <v>18</v>
      </c>
      <c r="B18" s="140">
        <f>SUM(B12:B17)</f>
        <v>1178</v>
      </c>
      <c r="C18" s="140">
        <f>SUM(C12:C17)</f>
        <v>1337</v>
      </c>
      <c r="D18" s="32" t="s">
        <v>21</v>
      </c>
      <c r="E18" s="85">
        <f>1689-78-209</f>
        <v>1402</v>
      </c>
      <c r="F18" s="85">
        <v>1689</v>
      </c>
      <c r="G18" s="175"/>
      <c r="H18" s="175"/>
      <c r="I18" s="175"/>
    </row>
    <row r="19" spans="1:9" ht="15" customHeight="1">
      <c r="A19" s="27" t="s">
        <v>20</v>
      </c>
      <c r="B19" s="84"/>
      <c r="C19" s="84"/>
      <c r="D19" s="34" t="s">
        <v>22</v>
      </c>
      <c r="E19" s="140">
        <f>E18+E17++E15</f>
        <v>1956</v>
      </c>
      <c r="F19" s="140">
        <f>F18+F17++F15</f>
        <v>2243</v>
      </c>
      <c r="G19" s="175"/>
      <c r="H19" s="175"/>
      <c r="I19" s="175"/>
    </row>
    <row r="20" spans="1:9" ht="12.75" customHeight="1">
      <c r="A20" s="33" t="s">
        <v>169</v>
      </c>
      <c r="B20" s="85"/>
      <c r="C20" s="85"/>
      <c r="D20" s="29" t="s">
        <v>23</v>
      </c>
      <c r="E20" s="84"/>
      <c r="F20" s="84"/>
      <c r="G20" s="175"/>
      <c r="H20" s="175"/>
      <c r="I20" s="175"/>
    </row>
    <row r="21" spans="1:9" ht="12.75" customHeight="1">
      <c r="A21" s="35" t="s">
        <v>25</v>
      </c>
      <c r="B21" s="140">
        <f>SUM(B20:B20)</f>
        <v>0</v>
      </c>
      <c r="C21" s="140">
        <f>SUM(C20:C20)</f>
        <v>0</v>
      </c>
      <c r="D21" s="36" t="s">
        <v>24</v>
      </c>
      <c r="E21" s="85">
        <f>4-4*19.5%</f>
        <v>3.2199999999999998</v>
      </c>
      <c r="F21" s="85">
        <f>4-4*19.5%</f>
        <v>3.2199999999999998</v>
      </c>
      <c r="G21" s="198"/>
      <c r="H21" s="198"/>
      <c r="I21" s="175"/>
    </row>
    <row r="22" spans="1:9" ht="12.75" customHeight="1">
      <c r="A22" s="27" t="s">
        <v>26</v>
      </c>
      <c r="B22" s="84"/>
      <c r="C22" s="84"/>
      <c r="D22" s="32" t="s">
        <v>179</v>
      </c>
      <c r="E22" s="144">
        <f>-402-93-209-78+209+78</f>
        <v>-495</v>
      </c>
      <c r="F22" s="144">
        <f>-402-93-209</f>
        <v>-704</v>
      </c>
      <c r="G22" s="175"/>
      <c r="H22" s="175"/>
      <c r="I22" s="175"/>
    </row>
    <row r="23" spans="1:9" ht="12.75" customHeight="1">
      <c r="A23" s="33" t="s">
        <v>27</v>
      </c>
      <c r="B23" s="84"/>
      <c r="C23" s="84"/>
      <c r="D23" s="36" t="s">
        <v>178</v>
      </c>
      <c r="E23" s="144">
        <f>IF('ОПР31.12.2007'!B32&gt;0,'ОПР31.12.2007'!B36,-'ОПР31.12.2007'!E36)</f>
        <v>-454</v>
      </c>
      <c r="F23" s="144">
        <v>-78</v>
      </c>
      <c r="G23" s="175"/>
      <c r="H23" s="175"/>
      <c r="I23" s="175"/>
    </row>
    <row r="24" spans="1:9" ht="12.75" customHeight="1">
      <c r="A24" s="37" t="s">
        <v>28</v>
      </c>
      <c r="B24" s="85">
        <v>0</v>
      </c>
      <c r="C24" s="85">
        <v>0</v>
      </c>
      <c r="D24" s="34" t="s">
        <v>29</v>
      </c>
      <c r="E24" s="145">
        <f>SUM(E21:E23)</f>
        <v>-945.78</v>
      </c>
      <c r="F24" s="145">
        <f>SUM(F21:F23)</f>
        <v>-778.78</v>
      </c>
      <c r="G24" s="175"/>
      <c r="H24" s="175"/>
      <c r="I24" s="175"/>
    </row>
    <row r="25" spans="1:9" ht="12.75">
      <c r="A25" s="37" t="s">
        <v>31</v>
      </c>
      <c r="B25" s="85"/>
      <c r="C25" s="85"/>
      <c r="D25" s="38" t="s">
        <v>30</v>
      </c>
      <c r="E25" s="143">
        <f>E24+E19+E13</f>
        <v>3132.2200000000003</v>
      </c>
      <c r="F25" s="143">
        <f>F24+F19+F13</f>
        <v>3586.2200000000003</v>
      </c>
      <c r="G25" s="175"/>
      <c r="H25" s="198"/>
      <c r="I25" s="175"/>
    </row>
    <row r="26" spans="1:9" ht="12.75" customHeight="1">
      <c r="A26" s="37" t="s">
        <v>33</v>
      </c>
      <c r="B26" s="85">
        <v>237</v>
      </c>
      <c r="C26" s="85">
        <v>237</v>
      </c>
      <c r="D26" s="28" t="s">
        <v>32</v>
      </c>
      <c r="E26" s="84"/>
      <c r="F26" s="84"/>
      <c r="G26" s="175"/>
      <c r="H26" s="175"/>
      <c r="I26" s="175"/>
    </row>
    <row r="27" spans="1:9" ht="12.75" customHeight="1">
      <c r="A27" s="35" t="s">
        <v>36</v>
      </c>
      <c r="B27" s="140">
        <f>SUM(B23:B26)</f>
        <v>237</v>
      </c>
      <c r="C27" s="140">
        <f>SUM(C23:C26)</f>
        <v>237</v>
      </c>
      <c r="D27" s="29" t="s">
        <v>34</v>
      </c>
      <c r="E27" s="86"/>
      <c r="F27" s="86"/>
      <c r="G27" s="175"/>
      <c r="H27" s="175"/>
      <c r="I27" s="175"/>
    </row>
    <row r="28" spans="1:11" ht="12.75" customHeight="1">
      <c r="A28" s="40" t="s">
        <v>30</v>
      </c>
      <c r="B28" s="141">
        <f>B27+B21+B18</f>
        <v>1415</v>
      </c>
      <c r="C28" s="141">
        <f>C27+C21+C18</f>
        <v>1574</v>
      </c>
      <c r="D28" s="36" t="s">
        <v>35</v>
      </c>
      <c r="E28" s="85"/>
      <c r="F28" s="85"/>
      <c r="G28" s="198"/>
      <c r="H28" s="205"/>
      <c r="I28" s="199"/>
      <c r="J28" s="180"/>
      <c r="K28" s="180"/>
    </row>
    <row r="29" spans="1:11" ht="12.75" customHeight="1">
      <c r="A29" s="41" t="s">
        <v>172</v>
      </c>
      <c r="B29" s="86"/>
      <c r="C29" s="86"/>
      <c r="D29" s="32" t="s">
        <v>176</v>
      </c>
      <c r="E29" s="85">
        <f>4*19.5%</f>
        <v>0.78</v>
      </c>
      <c r="F29" s="85">
        <f>4*19.5%</f>
        <v>0.78</v>
      </c>
      <c r="G29" s="198"/>
      <c r="H29" s="199"/>
      <c r="I29" s="199"/>
      <c r="J29" s="180"/>
      <c r="K29" s="180"/>
    </row>
    <row r="30" spans="1:11" ht="12.75" customHeight="1">
      <c r="A30" s="27" t="s">
        <v>41</v>
      </c>
      <c r="B30" s="84"/>
      <c r="C30" s="84"/>
      <c r="D30" s="32" t="s">
        <v>177</v>
      </c>
      <c r="E30" s="128"/>
      <c r="F30" s="128">
        <v>5</v>
      </c>
      <c r="G30" s="180"/>
      <c r="H30" s="199"/>
      <c r="I30" s="199"/>
      <c r="J30" s="180"/>
      <c r="K30" s="180"/>
    </row>
    <row r="31" spans="1:11" ht="12.75" customHeight="1">
      <c r="A31" s="33" t="s">
        <v>170</v>
      </c>
      <c r="B31" s="128">
        <v>8</v>
      </c>
      <c r="C31" s="85">
        <v>8</v>
      </c>
      <c r="D31" s="39" t="s">
        <v>18</v>
      </c>
      <c r="E31" s="140">
        <f>SUM(E28:E30)</f>
        <v>0.78</v>
      </c>
      <c r="F31" s="140">
        <f>SUM(F28:F30)</f>
        <v>5.78</v>
      </c>
      <c r="G31" s="180"/>
      <c r="H31" s="199"/>
      <c r="I31" s="199"/>
      <c r="J31" s="180"/>
      <c r="K31" s="180"/>
    </row>
    <row r="32" spans="1:11" ht="12.75" customHeight="1">
      <c r="A32" s="33" t="s">
        <v>206</v>
      </c>
      <c r="B32" s="128">
        <v>3</v>
      </c>
      <c r="C32" s="85"/>
      <c r="D32" s="38" t="s">
        <v>38</v>
      </c>
      <c r="E32" s="143">
        <f>E31</f>
        <v>0.78</v>
      </c>
      <c r="F32" s="143">
        <f>F31</f>
        <v>5.78</v>
      </c>
      <c r="G32" s="180"/>
      <c r="H32" s="199"/>
      <c r="I32" s="199"/>
      <c r="J32" s="180"/>
      <c r="K32" s="180">
        <f>I32-J32</f>
        <v>0</v>
      </c>
    </row>
    <row r="33" spans="1:11" ht="12.75" customHeight="1">
      <c r="A33" s="35" t="s">
        <v>18</v>
      </c>
      <c r="B33" s="140">
        <f>SUM(B31:B32)</f>
        <v>11</v>
      </c>
      <c r="C33" s="140">
        <f>SUM(C31:C32)</f>
        <v>8</v>
      </c>
      <c r="D33" s="28" t="s">
        <v>39</v>
      </c>
      <c r="E33" s="85"/>
      <c r="F33" s="85"/>
      <c r="G33" s="180"/>
      <c r="H33" s="199"/>
      <c r="I33" s="199"/>
      <c r="J33" s="180"/>
      <c r="K33" s="180"/>
    </row>
    <row r="34" spans="1:11" ht="11.25" customHeight="1">
      <c r="A34" s="27" t="s">
        <v>43</v>
      </c>
      <c r="B34" s="84"/>
      <c r="C34" s="84"/>
      <c r="D34" s="29" t="s">
        <v>40</v>
      </c>
      <c r="E34" s="84"/>
      <c r="F34" s="84"/>
      <c r="G34" s="180"/>
      <c r="H34" s="199"/>
      <c r="I34" s="199"/>
      <c r="J34" s="180"/>
      <c r="K34" s="180"/>
    </row>
    <row r="35" spans="1:11" ht="12" customHeight="1">
      <c r="A35" s="33" t="s">
        <v>44</v>
      </c>
      <c r="B35" s="85">
        <v>0</v>
      </c>
      <c r="C35" s="85">
        <v>0</v>
      </c>
      <c r="D35" s="36" t="s">
        <v>35</v>
      </c>
      <c r="E35" s="85"/>
      <c r="F35" s="85"/>
      <c r="G35" s="173"/>
      <c r="H35" s="227"/>
      <c r="I35" s="199"/>
      <c r="J35" s="180"/>
      <c r="K35" s="180"/>
    </row>
    <row r="36" spans="1:11" ht="12.75" customHeight="1">
      <c r="A36" s="33" t="s">
        <v>46</v>
      </c>
      <c r="B36" s="128">
        <f>146+576</f>
        <v>722</v>
      </c>
      <c r="C36" s="128">
        <v>30</v>
      </c>
      <c r="D36" s="32" t="s">
        <v>42</v>
      </c>
      <c r="E36" s="85">
        <v>592</v>
      </c>
      <c r="F36" s="85"/>
      <c r="G36" s="220"/>
      <c r="H36" s="227"/>
      <c r="I36" s="199"/>
      <c r="J36" s="180"/>
      <c r="K36" s="180"/>
    </row>
    <row r="37" spans="1:11" ht="12.75" customHeight="1">
      <c r="A37" s="33" t="s">
        <v>201</v>
      </c>
      <c r="B37" s="128"/>
      <c r="C37" s="128"/>
      <c r="D37" s="32" t="s">
        <v>204</v>
      </c>
      <c r="E37" s="85">
        <v>4</v>
      </c>
      <c r="F37" s="85">
        <v>5</v>
      </c>
      <c r="G37" s="220"/>
      <c r="H37" s="228">
        <f>B36-146</f>
        <v>576</v>
      </c>
      <c r="I37" s="180"/>
      <c r="J37" s="180"/>
      <c r="K37" s="180"/>
    </row>
    <row r="38" spans="1:11" ht="12.75" customHeight="1">
      <c r="A38" s="33" t="s">
        <v>47</v>
      </c>
      <c r="B38" s="85">
        <v>45</v>
      </c>
      <c r="C38" s="85">
        <v>45</v>
      </c>
      <c r="D38" s="32" t="s">
        <v>173</v>
      </c>
      <c r="E38" s="128">
        <v>7</v>
      </c>
      <c r="F38" s="128">
        <v>8</v>
      </c>
      <c r="G38" s="223"/>
      <c r="H38" s="227"/>
      <c r="I38" s="180"/>
      <c r="J38" s="180"/>
      <c r="K38" s="180"/>
    </row>
    <row r="39" spans="1:11" ht="12.75" customHeight="1">
      <c r="A39" s="33" t="s">
        <v>48</v>
      </c>
      <c r="B39" s="85">
        <v>39</v>
      </c>
      <c r="C39" s="85">
        <v>39</v>
      </c>
      <c r="D39" s="32" t="s">
        <v>174</v>
      </c>
      <c r="E39" s="128">
        <v>1</v>
      </c>
      <c r="F39" s="128">
        <v>3</v>
      </c>
      <c r="G39" s="223"/>
      <c r="H39" s="221"/>
      <c r="I39" s="180"/>
      <c r="J39" s="180"/>
      <c r="K39" s="180"/>
    </row>
    <row r="40" spans="1:9" ht="12.75" customHeight="1">
      <c r="A40" s="33" t="s">
        <v>49</v>
      </c>
      <c r="B40" s="128">
        <v>88</v>
      </c>
      <c r="C40" s="128">
        <v>4</v>
      </c>
      <c r="D40" s="32" t="s">
        <v>175</v>
      </c>
      <c r="E40" s="128">
        <v>7</v>
      </c>
      <c r="F40" s="128">
        <v>34</v>
      </c>
      <c r="G40" s="223"/>
      <c r="H40" s="222"/>
      <c r="I40" s="175"/>
    </row>
    <row r="41" spans="1:9" ht="12.75" customHeight="1">
      <c r="A41" s="33" t="s">
        <v>199</v>
      </c>
      <c r="B41" s="128">
        <v>3</v>
      </c>
      <c r="C41" s="128">
        <v>3</v>
      </c>
      <c r="D41" s="32" t="s">
        <v>198</v>
      </c>
      <c r="E41" s="128">
        <v>2</v>
      </c>
      <c r="F41" s="128">
        <v>2</v>
      </c>
      <c r="G41" s="220"/>
      <c r="H41" s="222"/>
      <c r="I41" s="175"/>
    </row>
    <row r="42" spans="1:9" ht="12.75" customHeight="1">
      <c r="A42" s="33" t="s">
        <v>200</v>
      </c>
      <c r="B42" s="128">
        <f>7+7+8+4</f>
        <v>26</v>
      </c>
      <c r="C42" s="128">
        <v>12</v>
      </c>
      <c r="D42" s="32" t="s">
        <v>197</v>
      </c>
      <c r="E42" s="128">
        <v>3</v>
      </c>
      <c r="F42" s="128">
        <v>2</v>
      </c>
      <c r="G42" s="173"/>
      <c r="H42" s="189"/>
      <c r="I42" s="201"/>
    </row>
    <row r="43" spans="1:9" ht="12.75" customHeight="1">
      <c r="A43" s="35" t="s">
        <v>25</v>
      </c>
      <c r="B43" s="142">
        <f>SUM(B35:B42)</f>
        <v>923</v>
      </c>
      <c r="C43" s="142">
        <f>SUM(C35:C42)</f>
        <v>133</v>
      </c>
      <c r="D43" s="39" t="s">
        <v>18</v>
      </c>
      <c r="E43" s="140">
        <f>SUM(E35:E42)</f>
        <v>616</v>
      </c>
      <c r="F43" s="140">
        <f>SUM(F35:F42)</f>
        <v>54</v>
      </c>
      <c r="H43" s="189"/>
      <c r="I43" s="175"/>
    </row>
    <row r="44" spans="1:8" ht="12.75" customHeight="1">
      <c r="A44" s="27" t="s">
        <v>50</v>
      </c>
      <c r="B44" s="84"/>
      <c r="C44" s="84"/>
      <c r="D44" s="29" t="s">
        <v>37</v>
      </c>
      <c r="E44" s="85"/>
      <c r="F44" s="85"/>
      <c r="H44" s="190"/>
    </row>
    <row r="45" spans="1:6" ht="12.75" customHeight="1">
      <c r="A45" s="33" t="s">
        <v>171</v>
      </c>
      <c r="B45" s="85"/>
      <c r="C45" s="85"/>
      <c r="D45" s="38" t="s">
        <v>45</v>
      </c>
      <c r="E45" s="143">
        <f>E44+E43</f>
        <v>616</v>
      </c>
      <c r="F45" s="143">
        <f>F44+F43</f>
        <v>54</v>
      </c>
    </row>
    <row r="46" spans="1:6" ht="12.75" customHeight="1">
      <c r="A46" s="35" t="s">
        <v>36</v>
      </c>
      <c r="B46" s="142">
        <f>SUM(B45:B45)</f>
        <v>0</v>
      </c>
      <c r="C46" s="142">
        <f>SUM(C45:C45)</f>
        <v>0</v>
      </c>
      <c r="D46" s="32"/>
      <c r="E46" s="28"/>
      <c r="F46" s="28"/>
    </row>
    <row r="47" spans="1:6" ht="12.75" customHeight="1">
      <c r="A47" s="27" t="s">
        <v>51</v>
      </c>
      <c r="B47" s="84"/>
      <c r="C47" s="84"/>
      <c r="D47" s="32"/>
      <c r="E47" s="28"/>
      <c r="F47" s="28"/>
    </row>
    <row r="48" spans="1:6" ht="12.75" customHeight="1">
      <c r="A48" s="33" t="s">
        <v>52</v>
      </c>
      <c r="B48" s="85">
        <v>36</v>
      </c>
      <c r="C48" s="85">
        <v>22</v>
      </c>
      <c r="D48" s="206"/>
      <c r="E48" s="28"/>
      <c r="F48" s="28"/>
    </row>
    <row r="49" spans="1:6" ht="12.75" customHeight="1">
      <c r="A49" s="33" t="s">
        <v>53</v>
      </c>
      <c r="B49" s="85">
        <v>68</v>
      </c>
      <c r="C49" s="85">
        <v>55</v>
      </c>
      <c r="D49" s="32"/>
      <c r="E49" s="28"/>
      <c r="F49" s="28"/>
    </row>
    <row r="50" spans="1:6" ht="15" customHeight="1">
      <c r="A50" s="33" t="s">
        <v>54</v>
      </c>
      <c r="B50" s="85">
        <v>1293</v>
      </c>
      <c r="C50" s="85">
        <v>1853</v>
      </c>
      <c r="D50" s="32"/>
      <c r="E50" s="32"/>
      <c r="F50" s="32"/>
    </row>
    <row r="51" spans="1:6" ht="12.75" customHeight="1">
      <c r="A51" s="35" t="s">
        <v>55</v>
      </c>
      <c r="B51" s="140">
        <f>SUM(B48:B50)</f>
        <v>1397</v>
      </c>
      <c r="C51" s="140">
        <f>SUM(C48:C50)</f>
        <v>1930</v>
      </c>
      <c r="D51" s="32"/>
      <c r="E51" s="32"/>
      <c r="F51" s="32"/>
    </row>
    <row r="52" spans="1:6" ht="12.75" customHeight="1">
      <c r="A52" s="27" t="s">
        <v>56</v>
      </c>
      <c r="B52" s="140">
        <v>3</v>
      </c>
      <c r="C52" s="140">
        <v>1</v>
      </c>
      <c r="D52" s="28"/>
      <c r="E52" s="28"/>
      <c r="F52" s="28"/>
    </row>
    <row r="53" spans="1:8" ht="12.75" customHeight="1">
      <c r="A53" s="40" t="s">
        <v>38</v>
      </c>
      <c r="B53" s="143">
        <f>B52+B51+B46+B43+B33</f>
        <v>2334</v>
      </c>
      <c r="C53" s="143">
        <f>C52+C51+C46+C43+C33</f>
        <v>2072</v>
      </c>
      <c r="D53" s="32"/>
      <c r="E53" s="28"/>
      <c r="F53" s="28"/>
      <c r="H53" s="203"/>
    </row>
    <row r="54" spans="1:6" ht="12.75" customHeight="1">
      <c r="A54" s="40" t="s">
        <v>57</v>
      </c>
      <c r="B54" s="147">
        <f>B53+B28</f>
        <v>3749</v>
      </c>
      <c r="C54" s="147">
        <f>C53+C28</f>
        <v>3646</v>
      </c>
      <c r="D54" s="38" t="s">
        <v>58</v>
      </c>
      <c r="E54" s="146">
        <f>E45+E32+E25</f>
        <v>3749</v>
      </c>
      <c r="F54" s="146">
        <f>F45+F32+F25</f>
        <v>3646.0000000000005</v>
      </c>
    </row>
    <row r="55" spans="1:6" ht="12.75" customHeight="1">
      <c r="A55" s="41" t="s">
        <v>59</v>
      </c>
      <c r="B55" s="86"/>
      <c r="C55" s="86"/>
      <c r="D55" s="28" t="s">
        <v>60</v>
      </c>
      <c r="E55" s="28"/>
      <c r="F55" s="28"/>
    </row>
    <row r="56" ht="12.75" customHeight="1">
      <c r="E56" s="169">
        <f>E54-B54</f>
        <v>0</v>
      </c>
    </row>
    <row r="57" spans="1:6" s="173" customFormat="1" ht="12.75" customHeight="1">
      <c r="A57" s="158" t="s">
        <v>211</v>
      </c>
      <c r="B57" s="152" t="s">
        <v>61</v>
      </c>
      <c r="C57" s="153"/>
      <c r="D57" s="154" t="s">
        <v>62</v>
      </c>
      <c r="E57" s="202"/>
      <c r="F57" s="202"/>
    </row>
    <row r="58" spans="1:6" s="173" customFormat="1" ht="12.75" customHeight="1">
      <c r="A58" s="2"/>
      <c r="B58" s="156"/>
      <c r="C58" s="192" t="s">
        <v>133</v>
      </c>
      <c r="D58" s="191"/>
      <c r="E58" s="250" t="s">
        <v>64</v>
      </c>
      <c r="F58" s="250"/>
    </row>
    <row r="59" spans="1:6" s="173" customFormat="1" ht="12.75" customHeight="1">
      <c r="A59" s="241"/>
      <c r="B59" s="242" t="s">
        <v>183</v>
      </c>
      <c r="C59" s="239"/>
      <c r="D59" s="242"/>
      <c r="E59" s="239"/>
      <c r="F59" s="243"/>
    </row>
    <row r="60" spans="1:6" ht="12.75" customHeight="1">
      <c r="A60" s="241"/>
      <c r="B60" s="244"/>
      <c r="C60" s="239" t="s">
        <v>184</v>
      </c>
      <c r="D60" s="244"/>
      <c r="E60" s="239"/>
      <c r="F60" s="243"/>
    </row>
    <row r="61" spans="1:7" ht="12.75" customHeight="1">
      <c r="A61" s="241"/>
      <c r="B61" s="241"/>
      <c r="C61" s="241"/>
      <c r="D61" s="241"/>
      <c r="E61" s="241"/>
      <c r="F61" s="245"/>
      <c r="G61" s="175"/>
    </row>
    <row r="62" ht="12.75" customHeight="1">
      <c r="G62" s="175"/>
    </row>
    <row r="63" ht="12.75" customHeight="1"/>
    <row r="65" spans="1:6" ht="12.75" customHeight="1">
      <c r="A65" s="177"/>
      <c r="B65" s="177"/>
      <c r="C65" s="177"/>
      <c r="D65" s="177"/>
      <c r="E65" s="177"/>
      <c r="F65" s="175"/>
    </row>
    <row r="66" spans="2:3" ht="12.75" customHeight="1">
      <c r="B66" s="43"/>
      <c r="C66" s="43"/>
    </row>
    <row r="67" spans="2:3" ht="12.75" customHeight="1">
      <c r="B67" s="43"/>
      <c r="C67" s="43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0">
    <mergeCell ref="B1:D1"/>
    <mergeCell ref="B2:D2"/>
    <mergeCell ref="B4:D4"/>
    <mergeCell ref="A6:C6"/>
    <mergeCell ref="D6:F6"/>
    <mergeCell ref="E58:F58"/>
    <mergeCell ref="A7:A8"/>
    <mergeCell ref="B7:C7"/>
    <mergeCell ref="D7:D8"/>
    <mergeCell ref="E7:F7"/>
  </mergeCells>
  <printOptions/>
  <pageMargins left="0.2" right="0.2" top="0.17" bottom="0.19" header="0.17" footer="0.1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4">
      <selection activeCell="B11" sqref="B11:B16"/>
    </sheetView>
  </sheetViews>
  <sheetFormatPr defaultColWidth="9.140625" defaultRowHeight="12.75"/>
  <cols>
    <col min="1" max="1" width="49.140625" style="55" customWidth="1"/>
    <col min="2" max="3" width="12.7109375" style="47" customWidth="1"/>
    <col min="4" max="4" width="46.8515625" style="55" customWidth="1"/>
    <col min="5" max="6" width="12.7109375" style="47" customWidth="1"/>
    <col min="7" max="16384" width="9.140625" style="47" customWidth="1"/>
  </cols>
  <sheetData>
    <row r="1" spans="1:6" ht="12.75">
      <c r="A1" s="44" t="s">
        <v>65</v>
      </c>
      <c r="B1" s="45"/>
      <c r="C1" s="45"/>
      <c r="D1" s="46"/>
      <c r="E1" s="45"/>
      <c r="F1" s="45"/>
    </row>
    <row r="2" spans="1:6" ht="12.75">
      <c r="A2" s="44" t="s">
        <v>66</v>
      </c>
      <c r="B2" s="45"/>
      <c r="C2" s="45"/>
      <c r="D2" s="46"/>
      <c r="E2" s="45"/>
      <c r="F2" s="45"/>
    </row>
    <row r="3" spans="1:6" ht="12.75">
      <c r="A3"/>
      <c r="B3" s="48" t="s">
        <v>67</v>
      </c>
      <c r="C3" s="257" t="s">
        <v>196</v>
      </c>
      <c r="D3" s="257"/>
      <c r="E3" s="51"/>
      <c r="F3" s="51"/>
    </row>
    <row r="4" spans="1:6" ht="12.75">
      <c r="A4" s="52"/>
      <c r="B4" s="53" t="s">
        <v>68</v>
      </c>
      <c r="C4" s="151" t="s">
        <v>207</v>
      </c>
      <c r="D4" s="150"/>
      <c r="E4" s="49"/>
      <c r="F4" s="49"/>
    </row>
    <row r="5" ht="11.25" customHeight="1" thickBot="1">
      <c r="A5" s="54"/>
    </row>
    <row r="6" spans="1:6" s="58" customFormat="1" ht="9.75" customHeight="1">
      <c r="A6" s="258" t="s">
        <v>69</v>
      </c>
      <c r="B6" s="56" t="s">
        <v>70</v>
      </c>
      <c r="C6" s="57"/>
      <c r="D6" s="258" t="s">
        <v>71</v>
      </c>
      <c r="E6" s="56" t="s">
        <v>70</v>
      </c>
      <c r="F6" s="57"/>
    </row>
    <row r="7" spans="1:6" s="58" customFormat="1" ht="25.5">
      <c r="A7" s="259"/>
      <c r="B7" s="59" t="s">
        <v>72</v>
      </c>
      <c r="C7" s="60" t="s">
        <v>73</v>
      </c>
      <c r="D7" s="259"/>
      <c r="E7" s="60" t="s">
        <v>72</v>
      </c>
      <c r="F7" s="60" t="s">
        <v>73</v>
      </c>
    </row>
    <row r="8" spans="1:6" s="64" customFormat="1" ht="10.5" customHeight="1">
      <c r="A8" s="61" t="s">
        <v>6</v>
      </c>
      <c r="B8" s="62">
        <v>1</v>
      </c>
      <c r="C8" s="63">
        <v>2</v>
      </c>
      <c r="D8" s="61" t="s">
        <v>6</v>
      </c>
      <c r="E8" s="62">
        <v>1</v>
      </c>
      <c r="F8" s="63">
        <v>2</v>
      </c>
    </row>
    <row r="9" spans="1:6" ht="12.75">
      <c r="A9" s="65" t="s">
        <v>74</v>
      </c>
      <c r="B9" s="66"/>
      <c r="C9" s="66"/>
      <c r="D9" s="65" t="s">
        <v>75</v>
      </c>
      <c r="E9" s="66"/>
      <c r="F9" s="66"/>
    </row>
    <row r="10" spans="1:6" ht="13.5">
      <c r="A10" s="67" t="s">
        <v>76</v>
      </c>
      <c r="B10" s="68"/>
      <c r="C10" s="68"/>
      <c r="D10" s="67" t="s">
        <v>77</v>
      </c>
      <c r="E10" s="69"/>
      <c r="F10" s="69"/>
    </row>
    <row r="11" spans="1:6" ht="12.75">
      <c r="A11" s="70" t="s">
        <v>78</v>
      </c>
      <c r="B11" s="69">
        <v>57</v>
      </c>
      <c r="C11" s="69">
        <v>29</v>
      </c>
      <c r="D11" s="70" t="s">
        <v>80</v>
      </c>
      <c r="E11" s="71">
        <v>804</v>
      </c>
      <c r="F11" s="71">
        <f>64+873</f>
        <v>937</v>
      </c>
    </row>
    <row r="12" spans="1:6" ht="12.75">
      <c r="A12" s="70" t="s">
        <v>79</v>
      </c>
      <c r="B12" s="69">
        <v>154</v>
      </c>
      <c r="C12" s="69">
        <f>210+2+2+2</f>
        <v>216</v>
      </c>
      <c r="D12" s="70" t="s">
        <v>82</v>
      </c>
      <c r="E12" s="71">
        <v>23</v>
      </c>
      <c r="F12" s="71">
        <v>25</v>
      </c>
    </row>
    <row r="13" spans="1:6" ht="12.75">
      <c r="A13" s="70" t="s">
        <v>81</v>
      </c>
      <c r="B13" s="71">
        <v>64</v>
      </c>
      <c r="C13" s="71">
        <v>42</v>
      </c>
      <c r="D13" s="70" t="s">
        <v>84</v>
      </c>
      <c r="E13" s="71"/>
      <c r="F13" s="71"/>
    </row>
    <row r="14" spans="1:6" ht="13.5">
      <c r="A14" s="70" t="s">
        <v>83</v>
      </c>
      <c r="B14" s="69">
        <f>638+7</f>
        <v>645</v>
      </c>
      <c r="C14" s="69">
        <v>327</v>
      </c>
      <c r="D14" s="72" t="s">
        <v>18</v>
      </c>
      <c r="E14" s="136">
        <f>SUM(E11:E13)</f>
        <v>827</v>
      </c>
      <c r="F14" s="136">
        <f>SUM(F11:F13)</f>
        <v>962</v>
      </c>
    </row>
    <row r="15" spans="1:6" ht="13.5">
      <c r="A15" s="70" t="s">
        <v>85</v>
      </c>
      <c r="B15" s="69">
        <v>61</v>
      </c>
      <c r="C15" s="69">
        <v>29</v>
      </c>
      <c r="D15" s="67" t="s">
        <v>87</v>
      </c>
      <c r="E15" s="69"/>
      <c r="F15" s="69"/>
    </row>
    <row r="16" spans="1:6" ht="13.5">
      <c r="A16" s="70" t="s">
        <v>86</v>
      </c>
      <c r="B16" s="69">
        <v>13</v>
      </c>
      <c r="C16" s="69">
        <v>57</v>
      </c>
      <c r="D16" s="67" t="s">
        <v>89</v>
      </c>
      <c r="E16" s="69"/>
      <c r="F16" s="69"/>
    </row>
    <row r="17" spans="1:6" ht="12.75">
      <c r="A17" s="73" t="s">
        <v>88</v>
      </c>
      <c r="B17" s="69">
        <v>0</v>
      </c>
      <c r="C17" s="69">
        <v>0</v>
      </c>
      <c r="D17" s="74" t="s">
        <v>90</v>
      </c>
      <c r="E17" s="69">
        <v>386</v>
      </c>
      <c r="F17" s="69">
        <v>471</v>
      </c>
    </row>
    <row r="18" spans="1:6" ht="13.5">
      <c r="A18" s="72" t="s">
        <v>18</v>
      </c>
      <c r="B18" s="136">
        <f>SUM(B11:B17)-B17</f>
        <v>994</v>
      </c>
      <c r="C18" s="136">
        <f>SUM(C11:C17)-C17</f>
        <v>700</v>
      </c>
      <c r="D18" s="74" t="s">
        <v>92</v>
      </c>
      <c r="E18" s="69"/>
      <c r="F18" s="69"/>
    </row>
    <row r="19" spans="1:6" ht="13.5">
      <c r="A19" s="67" t="s">
        <v>91</v>
      </c>
      <c r="B19" s="69"/>
      <c r="C19" s="69"/>
      <c r="D19" s="70" t="s">
        <v>94</v>
      </c>
      <c r="E19" s="69">
        <v>10</v>
      </c>
      <c r="F19" s="69">
        <v>13</v>
      </c>
    </row>
    <row r="20" spans="1:6" ht="25.5">
      <c r="A20" s="70" t="s">
        <v>93</v>
      </c>
      <c r="B20" s="69">
        <v>681</v>
      </c>
      <c r="C20" s="69">
        <v>810</v>
      </c>
      <c r="D20" s="70" t="s">
        <v>95</v>
      </c>
      <c r="E20" s="69">
        <v>0</v>
      </c>
      <c r="F20" s="69">
        <v>13</v>
      </c>
    </row>
    <row r="21" spans="1:6" ht="25.5">
      <c r="A21" s="75" t="s">
        <v>98</v>
      </c>
      <c r="B21" s="69"/>
      <c r="C21" s="69"/>
      <c r="D21" s="70" t="s">
        <v>96</v>
      </c>
      <c r="E21" s="69">
        <v>0</v>
      </c>
      <c r="F21" s="69">
        <v>3</v>
      </c>
    </row>
    <row r="22" spans="1:6" ht="25.5">
      <c r="A22" s="72" t="s">
        <v>25</v>
      </c>
      <c r="B22" s="136">
        <f>SUM(B20:B21)</f>
        <v>681</v>
      </c>
      <c r="C22" s="136">
        <f>SUM(C20:C21)</f>
        <v>810</v>
      </c>
      <c r="D22" s="76" t="s">
        <v>97</v>
      </c>
      <c r="E22" s="69"/>
      <c r="F22" s="69"/>
    </row>
    <row r="23" spans="1:6" ht="13.5">
      <c r="A23" s="67" t="s">
        <v>100</v>
      </c>
      <c r="B23" s="66"/>
      <c r="C23" s="66"/>
      <c r="D23" s="70" t="s">
        <v>99</v>
      </c>
      <c r="E23" s="69">
        <v>0</v>
      </c>
      <c r="F23" s="69">
        <v>0</v>
      </c>
    </row>
    <row r="24" spans="1:6" ht="13.5">
      <c r="A24" s="70" t="s">
        <v>102</v>
      </c>
      <c r="B24" s="69">
        <v>0</v>
      </c>
      <c r="C24" s="69">
        <v>0</v>
      </c>
      <c r="D24" s="72" t="s">
        <v>36</v>
      </c>
      <c r="E24" s="136">
        <f>SUM(E17:E23)-E20</f>
        <v>396</v>
      </c>
      <c r="F24" s="136">
        <f>SUM(F17:F23)-F20</f>
        <v>487</v>
      </c>
    </row>
    <row r="25" spans="1:6" ht="13.5">
      <c r="A25" s="74" t="s">
        <v>104</v>
      </c>
      <c r="B25" s="69"/>
      <c r="C25" s="69"/>
      <c r="D25" s="72"/>
      <c r="E25" s="77"/>
      <c r="F25" s="77"/>
    </row>
    <row r="26" spans="1:6" ht="25.5">
      <c r="A26" s="70" t="s">
        <v>106</v>
      </c>
      <c r="B26" s="69">
        <v>0</v>
      </c>
      <c r="C26" s="69">
        <v>15</v>
      </c>
      <c r="D26" s="72"/>
      <c r="E26" s="77"/>
      <c r="F26" s="77"/>
    </row>
    <row r="27" spans="1:6" ht="13.5">
      <c r="A27" s="70" t="s">
        <v>107</v>
      </c>
      <c r="B27" s="69">
        <v>0</v>
      </c>
      <c r="C27" s="69">
        <v>0</v>
      </c>
      <c r="D27" s="72"/>
      <c r="E27" s="77"/>
      <c r="F27" s="77"/>
    </row>
    <row r="28" spans="1:6" ht="13.5">
      <c r="A28" s="70" t="s">
        <v>108</v>
      </c>
      <c r="B28" s="69">
        <v>2</v>
      </c>
      <c r="C28" s="69">
        <v>3</v>
      </c>
      <c r="D28" s="72"/>
      <c r="E28" s="77"/>
      <c r="F28" s="77"/>
    </row>
    <row r="29" spans="1:6" ht="13.5">
      <c r="A29" s="72" t="s">
        <v>36</v>
      </c>
      <c r="B29" s="136">
        <f>SUM(B23:B28)</f>
        <v>2</v>
      </c>
      <c r="C29" s="136">
        <f>SUM(C23:C28)</f>
        <v>18</v>
      </c>
      <c r="D29" s="72"/>
      <c r="E29" s="77"/>
      <c r="F29" s="77"/>
    </row>
    <row r="30" spans="1:6" ht="12.75">
      <c r="A30" s="65" t="s">
        <v>109</v>
      </c>
      <c r="B30" s="137">
        <f>B29+B22+B18</f>
        <v>1677</v>
      </c>
      <c r="C30" s="137">
        <f>C29+C22+C18</f>
        <v>1528</v>
      </c>
      <c r="D30" s="65" t="s">
        <v>101</v>
      </c>
      <c r="E30" s="137">
        <f>E24+E15+E14</f>
        <v>1223</v>
      </c>
      <c r="F30" s="137">
        <f>F24+F15+F14</f>
        <v>1449</v>
      </c>
    </row>
    <row r="31" spans="1:6" ht="12.75">
      <c r="A31" s="65" t="s">
        <v>116</v>
      </c>
      <c r="B31" s="138">
        <f>SUM(B30:B30)</f>
        <v>1677</v>
      </c>
      <c r="C31" s="138">
        <f>SUM(C30:C30)</f>
        <v>1528</v>
      </c>
      <c r="D31" s="65" t="s">
        <v>103</v>
      </c>
      <c r="E31" s="66">
        <v>0</v>
      </c>
      <c r="F31" s="66">
        <v>0</v>
      </c>
    </row>
    <row r="32" spans="1:6" ht="13.5">
      <c r="A32" s="65" t="s">
        <v>187</v>
      </c>
      <c r="B32" s="138"/>
      <c r="C32" s="138"/>
      <c r="D32" s="67" t="s">
        <v>105</v>
      </c>
      <c r="E32" s="135">
        <v>0</v>
      </c>
      <c r="F32" s="135">
        <v>0</v>
      </c>
    </row>
    <row r="33" spans="1:6" ht="13.5">
      <c r="A33" s="67" t="s">
        <v>188</v>
      </c>
      <c r="B33" s="172">
        <f>SUM(B34:B35)</f>
        <v>0</v>
      </c>
      <c r="C33" s="172">
        <f>SUM(C34:C35)</f>
        <v>-1</v>
      </c>
      <c r="D33" s="65" t="s">
        <v>110</v>
      </c>
      <c r="E33" s="137">
        <f>E30+E32</f>
        <v>1223</v>
      </c>
      <c r="F33" s="137">
        <f>F30+F32</f>
        <v>1449</v>
      </c>
    </row>
    <row r="34" spans="1:6" ht="12.75">
      <c r="A34" s="70" t="s">
        <v>112</v>
      </c>
      <c r="B34" s="69"/>
      <c r="C34" s="69"/>
      <c r="D34" s="65" t="s">
        <v>111</v>
      </c>
      <c r="E34" s="137">
        <f>B31-E33</f>
        <v>454</v>
      </c>
      <c r="F34" s="137">
        <f>C31-F33</f>
        <v>79</v>
      </c>
    </row>
    <row r="35" spans="1:6" ht="25.5">
      <c r="A35" s="70" t="s">
        <v>194</v>
      </c>
      <c r="B35" s="69">
        <v>0</v>
      </c>
      <c r="C35" s="69">
        <v>-1</v>
      </c>
      <c r="D35" s="78"/>
      <c r="E35" s="66"/>
      <c r="F35" s="66"/>
    </row>
    <row r="36" spans="1:6" ht="12.75">
      <c r="A36" s="170" t="s">
        <v>189</v>
      </c>
      <c r="B36" s="171"/>
      <c r="C36" s="171"/>
      <c r="D36" s="65" t="s">
        <v>113</v>
      </c>
      <c r="E36" s="137">
        <f>E34+B33</f>
        <v>454</v>
      </c>
      <c r="F36" s="137">
        <f>F34+C33</f>
        <v>78</v>
      </c>
    </row>
    <row r="37" spans="1:6" ht="13.5" thickBot="1">
      <c r="A37" s="79" t="s">
        <v>117</v>
      </c>
      <c r="B37" s="139">
        <f>B31+B33+B36</f>
        <v>1677</v>
      </c>
      <c r="C37" s="139">
        <f>C31+C33+C36</f>
        <v>1527</v>
      </c>
      <c r="D37" s="79" t="s">
        <v>114</v>
      </c>
      <c r="E37" s="139">
        <f>E33+E36</f>
        <v>1677</v>
      </c>
      <c r="F37" s="139">
        <f>F33+F36</f>
        <v>1527</v>
      </c>
    </row>
    <row r="38" spans="1:6" ht="12.75">
      <c r="A38" s="82"/>
      <c r="B38" s="83"/>
      <c r="C38" s="83"/>
      <c r="D38" s="50"/>
      <c r="E38" s="80"/>
      <c r="F38" s="80"/>
    </row>
    <row r="39" spans="1:6" ht="12.75" customHeight="1">
      <c r="A39" s="165" t="s">
        <v>212</v>
      </c>
      <c r="B39" s="166"/>
      <c r="C39" s="166"/>
      <c r="D39" s="167"/>
      <c r="E39" s="81" t="s">
        <v>195</v>
      </c>
      <c r="F39" s="81"/>
    </row>
    <row r="40" spans="1:6" ht="15.75" customHeight="1">
      <c r="A40" s="168"/>
      <c r="B40" s="260" t="s">
        <v>63</v>
      </c>
      <c r="C40" s="260"/>
      <c r="D40" s="157" t="s">
        <v>115</v>
      </c>
      <c r="E40" s="83"/>
      <c r="F40" s="83"/>
    </row>
    <row r="41" spans="1:8" ht="15.75" customHeight="1">
      <c r="A41" s="240" t="s">
        <v>183</v>
      </c>
      <c r="B41" s="162"/>
      <c r="C41" s="162"/>
      <c r="D41" s="162"/>
      <c r="E41" s="178"/>
      <c r="H41" s="178"/>
    </row>
    <row r="42" spans="1:8" ht="12.75">
      <c r="A42" s="162"/>
      <c r="B42" s="256" t="s">
        <v>184</v>
      </c>
      <c r="C42" s="256"/>
      <c r="D42" s="239"/>
      <c r="E42" s="178"/>
      <c r="H42" s="178"/>
    </row>
    <row r="45" ht="16.5" customHeight="1"/>
    <row r="46" spans="1:4" s="197" customFormat="1" ht="12.75">
      <c r="A46" s="196"/>
      <c r="D46" s="196"/>
    </row>
    <row r="47" spans="1:4" s="197" customFormat="1" ht="12.75">
      <c r="A47" s="196"/>
      <c r="D47" s="196"/>
    </row>
    <row r="48" spans="1:4" s="197" customFormat="1" ht="12.75">
      <c r="A48" s="196"/>
      <c r="D48" s="196"/>
    </row>
    <row r="49" spans="1:4" s="197" customFormat="1" ht="12.75">
      <c r="A49" s="196"/>
      <c r="D49" s="196"/>
    </row>
    <row r="50" spans="1:4" s="197" customFormat="1" ht="12.75">
      <c r="A50" s="196"/>
      <c r="D50" s="196"/>
    </row>
    <row r="51" spans="1:4" s="197" customFormat="1" ht="12.75">
      <c r="A51" s="196"/>
      <c r="D51" s="196"/>
    </row>
    <row r="52" spans="1:4" s="197" customFormat="1" ht="12.75">
      <c r="A52" s="196"/>
      <c r="D52" s="196"/>
    </row>
    <row r="53" spans="1:4" s="197" customFormat="1" ht="12.75">
      <c r="A53" s="196"/>
      <c r="D53" s="196"/>
    </row>
    <row r="54" spans="1:4" s="197" customFormat="1" ht="12.75">
      <c r="A54" s="196"/>
      <c r="D54" s="196"/>
    </row>
    <row r="55" spans="1:4" s="197" customFormat="1" ht="12.75">
      <c r="A55" s="196"/>
      <c r="D55" s="196"/>
    </row>
    <row r="56" spans="1:4" s="197" customFormat="1" ht="12.75">
      <c r="A56" s="196"/>
      <c r="D56" s="196"/>
    </row>
    <row r="57" spans="1:4" s="197" customFormat="1" ht="12.75">
      <c r="A57" s="196"/>
      <c r="D57" s="196"/>
    </row>
    <row r="58" spans="1:4" s="197" customFormat="1" ht="12.75">
      <c r="A58" s="196"/>
      <c r="D58" s="196"/>
    </row>
    <row r="59" spans="1:4" s="197" customFormat="1" ht="12.75">
      <c r="A59" s="196"/>
      <c r="D59" s="196"/>
    </row>
    <row r="60" spans="1:4" s="197" customFormat="1" ht="12.75">
      <c r="A60" s="196"/>
      <c r="D60" s="196"/>
    </row>
    <row r="61" spans="1:4" s="197" customFormat="1" ht="12.75">
      <c r="A61" s="196"/>
      <c r="D61" s="196"/>
    </row>
    <row r="62" spans="1:4" s="197" customFormat="1" ht="12.75">
      <c r="A62" s="196"/>
      <c r="D62" s="196"/>
    </row>
    <row r="63" spans="1:4" s="197" customFormat="1" ht="12.75">
      <c r="A63" s="196"/>
      <c r="D63" s="196"/>
    </row>
    <row r="64" spans="1:4" s="197" customFormat="1" ht="12.75">
      <c r="A64" s="196"/>
      <c r="D64" s="196"/>
    </row>
    <row r="65" spans="1:4" s="197" customFormat="1" ht="12.75">
      <c r="A65" s="196"/>
      <c r="D65" s="196"/>
    </row>
    <row r="66" spans="1:4" s="197" customFormat="1" ht="12.75">
      <c r="A66" s="196"/>
      <c r="D66" s="196"/>
    </row>
    <row r="67" spans="1:4" s="197" customFormat="1" ht="12.75">
      <c r="A67" s="196"/>
      <c r="D67" s="196"/>
    </row>
    <row r="68" spans="1:4" s="197" customFormat="1" ht="12.75">
      <c r="A68" s="196"/>
      <c r="D68" s="196"/>
    </row>
    <row r="69" spans="1:4" s="197" customFormat="1" ht="12.75">
      <c r="A69" s="196"/>
      <c r="D69" s="196"/>
    </row>
  </sheetData>
  <sheetProtection/>
  <mergeCells count="5">
    <mergeCell ref="B42:C42"/>
    <mergeCell ref="C3:D3"/>
    <mergeCell ref="A6:A7"/>
    <mergeCell ref="D6:D7"/>
    <mergeCell ref="B40:C40"/>
  </mergeCells>
  <printOptions/>
  <pageMargins left="0.2" right="0.2" top="0.19" bottom="0.18" header="0.17" footer="0.1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0"/>
  <sheetViews>
    <sheetView zoomScalePageLayoutView="0" workbookViewId="0" topLeftCell="A9">
      <selection activeCell="F23" sqref="F23:J28"/>
    </sheetView>
  </sheetViews>
  <sheetFormatPr defaultColWidth="9.140625" defaultRowHeight="12.75"/>
  <cols>
    <col min="1" max="1" width="28.00390625" style="106" customWidth="1"/>
    <col min="2" max="2" width="7.7109375" style="89" customWidth="1"/>
    <col min="3" max="3" width="6.140625" style="89" customWidth="1"/>
    <col min="4" max="4" width="5.140625" style="89" customWidth="1"/>
    <col min="5" max="5" width="5.421875" style="89" customWidth="1"/>
    <col min="6" max="6" width="8.57421875" style="89" customWidth="1"/>
    <col min="7" max="7" width="7.28125" style="89" customWidth="1"/>
    <col min="8" max="8" width="8.140625" style="89" customWidth="1"/>
    <col min="9" max="9" width="7.8515625" style="89" customWidth="1"/>
    <col min="10" max="10" width="8.57421875" style="89" customWidth="1"/>
    <col min="11" max="11" width="7.00390625" style="89" customWidth="1"/>
    <col min="12" max="12" width="12.7109375" style="89" customWidth="1"/>
    <col min="13" max="13" width="12.140625" style="89" bestFit="1" customWidth="1"/>
    <col min="14" max="16384" width="9.140625" style="89" customWidth="1"/>
  </cols>
  <sheetData>
    <row r="1" spans="1:12" s="90" customFormat="1" ht="11.25">
      <c r="A1" s="87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9"/>
    </row>
    <row r="2" spans="1:12" s="90" customFormat="1" ht="11.25">
      <c r="A2" s="87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9"/>
    </row>
    <row r="3" spans="2:14" s="90" customFormat="1" ht="10.5">
      <c r="B3" s="271" t="s">
        <v>193</v>
      </c>
      <c r="C3" s="271"/>
      <c r="D3" s="271"/>
      <c r="E3" s="271"/>
      <c r="F3" s="271"/>
      <c r="G3" s="271"/>
      <c r="H3" s="271"/>
      <c r="I3" s="271"/>
      <c r="J3" s="271"/>
      <c r="K3" s="91"/>
      <c r="L3" s="92"/>
      <c r="M3" s="92"/>
      <c r="N3" s="92"/>
    </row>
    <row r="4" spans="2:10" s="90" customFormat="1" ht="22.5" customHeight="1" thickBot="1">
      <c r="B4" s="272" t="s">
        <v>208</v>
      </c>
      <c r="C4" s="272"/>
      <c r="D4" s="272"/>
      <c r="E4" s="272"/>
      <c r="F4" s="272"/>
      <c r="G4" s="272"/>
      <c r="H4" s="272"/>
      <c r="I4" s="272"/>
      <c r="J4" s="273"/>
    </row>
    <row r="5" spans="1:10" s="93" customFormat="1" ht="21.75" customHeight="1" thickBot="1">
      <c r="A5" s="265" t="s">
        <v>119</v>
      </c>
      <c r="B5" s="265" t="s">
        <v>120</v>
      </c>
      <c r="C5" s="268" t="s">
        <v>121</v>
      </c>
      <c r="D5" s="269"/>
      <c r="E5" s="270"/>
      <c r="F5" s="268" t="s">
        <v>122</v>
      </c>
      <c r="G5" s="269"/>
      <c r="H5" s="270"/>
      <c r="I5" s="265" t="s">
        <v>123</v>
      </c>
      <c r="J5" s="107"/>
    </row>
    <row r="6" spans="1:9" s="93" customFormat="1" ht="31.5" customHeight="1">
      <c r="A6" s="266"/>
      <c r="B6" s="266"/>
      <c r="C6" s="261" t="s">
        <v>124</v>
      </c>
      <c r="D6" s="261" t="s">
        <v>125</v>
      </c>
      <c r="E6" s="261" t="s">
        <v>126</v>
      </c>
      <c r="F6" s="263" t="s">
        <v>190</v>
      </c>
      <c r="G6" s="261" t="s">
        <v>191</v>
      </c>
      <c r="H6" s="261" t="s">
        <v>192</v>
      </c>
      <c r="I6" s="266"/>
    </row>
    <row r="7" spans="1:9" s="93" customFormat="1" ht="35.25" customHeight="1" thickBot="1">
      <c r="A7" s="267"/>
      <c r="B7" s="267"/>
      <c r="C7" s="262"/>
      <c r="D7" s="262"/>
      <c r="E7" s="262"/>
      <c r="F7" s="264"/>
      <c r="G7" s="262"/>
      <c r="H7" s="262"/>
      <c r="I7" s="267"/>
    </row>
    <row r="8" spans="1:9" s="96" customFormat="1" ht="11.25" thickBot="1">
      <c r="A8" s="94" t="s">
        <v>127</v>
      </c>
      <c r="B8" s="95">
        <v>1</v>
      </c>
      <c r="C8" s="95">
        <v>2</v>
      </c>
      <c r="D8" s="95">
        <v>4</v>
      </c>
      <c r="E8" s="95">
        <v>6</v>
      </c>
      <c r="F8" s="95"/>
      <c r="G8" s="95">
        <v>7</v>
      </c>
      <c r="H8" s="95">
        <v>8</v>
      </c>
      <c r="I8" s="95">
        <v>10</v>
      </c>
    </row>
    <row r="9" spans="1:9" ht="19.5" customHeight="1">
      <c r="A9" s="97" t="s">
        <v>128</v>
      </c>
      <c r="B9" s="133">
        <v>2122</v>
      </c>
      <c r="C9" s="133">
        <v>318</v>
      </c>
      <c r="D9" s="133">
        <v>236</v>
      </c>
      <c r="E9" s="133">
        <v>1689</v>
      </c>
      <c r="F9" s="133">
        <f>'баланс31.12.2007'!F21</f>
        <v>3.2199999999999998</v>
      </c>
      <c r="G9" s="133"/>
      <c r="H9" s="133">
        <f>'баланс31.12.2007'!F22+'баланс31.12.2007'!F23</f>
        <v>-782</v>
      </c>
      <c r="I9" s="134">
        <f aca="true" t="shared" si="0" ref="I9:I14">SUM(B9:H9)</f>
        <v>3586.2200000000003</v>
      </c>
    </row>
    <row r="10" spans="1:9" ht="20.25" customHeight="1">
      <c r="A10" s="99" t="s">
        <v>134</v>
      </c>
      <c r="B10" s="100"/>
      <c r="C10" s="100"/>
      <c r="D10" s="100"/>
      <c r="E10" s="100"/>
      <c r="F10" s="100"/>
      <c r="G10" s="100">
        <f>'баланс31.12.2007'!E23</f>
        <v>-454</v>
      </c>
      <c r="H10" s="100"/>
      <c r="I10" s="98">
        <f t="shared" si="0"/>
        <v>-454</v>
      </c>
    </row>
    <row r="11" spans="1:9" ht="23.25" customHeight="1">
      <c r="A11" s="99" t="s">
        <v>186</v>
      </c>
      <c r="B11" s="100"/>
      <c r="C11" s="100"/>
      <c r="D11" s="100"/>
      <c r="E11" s="100"/>
      <c r="F11" s="100"/>
      <c r="G11" s="100"/>
      <c r="H11" s="100"/>
      <c r="I11" s="98">
        <f t="shared" si="0"/>
        <v>0</v>
      </c>
    </row>
    <row r="12" spans="1:9" ht="22.5" customHeight="1">
      <c r="A12" s="99" t="s">
        <v>185</v>
      </c>
      <c r="B12" s="100"/>
      <c r="C12" s="100"/>
      <c r="D12" s="100"/>
      <c r="E12" s="101"/>
      <c r="F12" s="101"/>
      <c r="G12" s="101"/>
      <c r="H12" s="100"/>
      <c r="I12" s="98">
        <f t="shared" si="0"/>
        <v>0</v>
      </c>
    </row>
    <row r="13" spans="1:9" ht="11.25">
      <c r="A13" s="99" t="s">
        <v>130</v>
      </c>
      <c r="B13" s="100"/>
      <c r="C13" s="100"/>
      <c r="D13" s="100"/>
      <c r="E13" s="101"/>
      <c r="F13" s="101"/>
      <c r="G13" s="101"/>
      <c r="H13" s="100"/>
      <c r="I13" s="98">
        <f t="shared" si="0"/>
        <v>0</v>
      </c>
    </row>
    <row r="14" spans="1:9" ht="11.25">
      <c r="A14" s="99" t="s">
        <v>129</v>
      </c>
      <c r="B14" s="100"/>
      <c r="C14" s="100"/>
      <c r="D14" s="100"/>
      <c r="E14" s="101"/>
      <c r="F14" s="101"/>
      <c r="G14" s="101"/>
      <c r="H14" s="100"/>
      <c r="I14" s="98">
        <f t="shared" si="0"/>
        <v>0</v>
      </c>
    </row>
    <row r="15" spans="1:9" ht="22.5">
      <c r="A15" s="216" t="s">
        <v>205</v>
      </c>
      <c r="B15" s="217"/>
      <c r="C15" s="217"/>
      <c r="D15" s="217"/>
      <c r="E15" s="218">
        <f>-209-78</f>
        <v>-287</v>
      </c>
      <c r="F15" s="218"/>
      <c r="G15" s="218"/>
      <c r="H15" s="217">
        <v>287</v>
      </c>
      <c r="I15" s="219"/>
    </row>
    <row r="16" spans="1:13" ht="15.75" customHeight="1" thickBot="1">
      <c r="A16" s="211" t="s">
        <v>131</v>
      </c>
      <c r="B16" s="212">
        <f aca="true" t="shared" si="1" ref="B16:I16">SUM(B9:B15)</f>
        <v>2122</v>
      </c>
      <c r="C16" s="212">
        <f t="shared" si="1"/>
        <v>318</v>
      </c>
      <c r="D16" s="212">
        <f t="shared" si="1"/>
        <v>236</v>
      </c>
      <c r="E16" s="212">
        <f t="shared" si="1"/>
        <v>1402</v>
      </c>
      <c r="F16" s="212">
        <f t="shared" si="1"/>
        <v>3.2199999999999998</v>
      </c>
      <c r="G16" s="212">
        <f t="shared" si="1"/>
        <v>-454</v>
      </c>
      <c r="H16" s="212">
        <f t="shared" si="1"/>
        <v>-495</v>
      </c>
      <c r="I16" s="212">
        <f t="shared" si="1"/>
        <v>3132.2200000000003</v>
      </c>
      <c r="J16" s="102"/>
      <c r="L16" s="181"/>
      <c r="M16" s="181"/>
    </row>
    <row r="17" spans="1:13" ht="27.75" customHeight="1" thickBot="1">
      <c r="A17" s="213" t="s">
        <v>132</v>
      </c>
      <c r="B17" s="214">
        <f aca="true" t="shared" si="2" ref="B17:H17">SUM(B16:B16)</f>
        <v>2122</v>
      </c>
      <c r="C17" s="214">
        <f t="shared" si="2"/>
        <v>318</v>
      </c>
      <c r="D17" s="214">
        <f t="shared" si="2"/>
        <v>236</v>
      </c>
      <c r="E17" s="214">
        <f t="shared" si="2"/>
        <v>1402</v>
      </c>
      <c r="F17" s="214">
        <f t="shared" si="2"/>
        <v>3.2199999999999998</v>
      </c>
      <c r="G17" s="214">
        <f t="shared" si="2"/>
        <v>-454</v>
      </c>
      <c r="H17" s="214">
        <f t="shared" si="2"/>
        <v>-495</v>
      </c>
      <c r="I17" s="215">
        <f>SUM(B17:H17)</f>
        <v>3132.22</v>
      </c>
      <c r="L17" s="182"/>
      <c r="M17" s="182"/>
    </row>
    <row r="18" spans="1:13" ht="15" customHeight="1">
      <c r="A18" s="103"/>
      <c r="B18" s="104"/>
      <c r="C18" s="104"/>
      <c r="D18" s="104"/>
      <c r="E18" s="104"/>
      <c r="F18" s="104"/>
      <c r="G18" s="104"/>
      <c r="H18" s="104"/>
      <c r="I18" s="108"/>
      <c r="L18" s="182"/>
      <c r="M18" s="182"/>
    </row>
    <row r="19" spans="1:13" ht="15.75" customHeight="1">
      <c r="A19" s="159"/>
      <c r="B19" s="160"/>
      <c r="C19" s="160"/>
      <c r="D19" s="160"/>
      <c r="E19" s="160"/>
      <c r="F19" s="160"/>
      <c r="G19" s="160"/>
      <c r="H19" s="160"/>
      <c r="I19" s="160"/>
      <c r="J19" s="104"/>
      <c r="K19" s="104"/>
      <c r="L19" s="183"/>
      <c r="M19" s="182"/>
    </row>
    <row r="20" spans="1:56" ht="12">
      <c r="A20" s="158" t="s">
        <v>213</v>
      </c>
      <c r="B20" s="161" t="s">
        <v>181</v>
      </c>
      <c r="C20" s="161"/>
      <c r="D20" s="161"/>
      <c r="E20" s="161"/>
      <c r="F20" s="161"/>
      <c r="G20" s="161" t="s">
        <v>182</v>
      </c>
      <c r="H20" s="161"/>
      <c r="I20" s="162"/>
      <c r="L20" s="182"/>
      <c r="M20" s="183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</row>
    <row r="21" spans="1:13" s="178" customFormat="1" ht="14.25" customHeight="1">
      <c r="A21" s="158"/>
      <c r="B21" s="161"/>
      <c r="C21" s="153" t="s">
        <v>133</v>
      </c>
      <c r="D21" s="161"/>
      <c r="E21" s="161"/>
      <c r="F21" s="161"/>
      <c r="G21" s="161"/>
      <c r="H21" s="155" t="s">
        <v>64</v>
      </c>
      <c r="I21" s="162"/>
      <c r="L21" s="193"/>
      <c r="M21" s="184"/>
    </row>
    <row r="22" spans="1:13" s="178" customFormat="1" ht="12.75">
      <c r="A22" s="163"/>
      <c r="B22" s="162"/>
      <c r="C22" s="162"/>
      <c r="D22" s="162"/>
      <c r="E22" s="162"/>
      <c r="F22" s="153"/>
      <c r="G22" s="162"/>
      <c r="H22" s="162"/>
      <c r="I22" s="162"/>
      <c r="K22" s="42"/>
      <c r="L22" s="184"/>
      <c r="M22" s="184"/>
    </row>
    <row r="23" spans="1:13" s="178" customFormat="1" ht="12.75" customHeight="1">
      <c r="A23" s="163"/>
      <c r="B23" s="162"/>
      <c r="C23" s="162"/>
      <c r="D23" s="162"/>
      <c r="E23" s="162"/>
      <c r="F23" s="162"/>
      <c r="G23" s="162"/>
      <c r="H23" s="162"/>
      <c r="I23" s="162"/>
      <c r="L23" s="194"/>
      <c r="M23" s="195"/>
    </row>
    <row r="24" spans="1:13" s="178" customFormat="1" ht="14.25" customHeight="1">
      <c r="A24" s="236"/>
      <c r="B24" s="235"/>
      <c r="C24" s="235"/>
      <c r="D24" s="235"/>
      <c r="E24" s="235"/>
      <c r="F24" s="235"/>
      <c r="G24" s="235"/>
      <c r="H24" s="235"/>
      <c r="I24" s="235"/>
      <c r="L24" s="194"/>
      <c r="M24" s="195"/>
    </row>
    <row r="25" spans="1:13" s="178" customFormat="1" ht="12">
      <c r="A25" s="236"/>
      <c r="B25" s="235" t="s">
        <v>183</v>
      </c>
      <c r="C25" s="235"/>
      <c r="D25" s="235"/>
      <c r="E25" s="235"/>
      <c r="F25" s="235"/>
      <c r="G25" s="235"/>
      <c r="H25" s="235"/>
      <c r="I25" s="235"/>
      <c r="L25" s="194"/>
      <c r="M25" s="195"/>
    </row>
    <row r="26" spans="1:13" s="178" customFormat="1" ht="12">
      <c r="A26" s="237"/>
      <c r="B26" s="238"/>
      <c r="C26" s="238" t="s">
        <v>184</v>
      </c>
      <c r="D26" s="238"/>
      <c r="E26" s="238"/>
      <c r="F26" s="238"/>
      <c r="G26" s="238"/>
      <c r="H26" s="239"/>
      <c r="I26" s="238"/>
      <c r="L26" s="195"/>
      <c r="M26" s="195"/>
    </row>
    <row r="27" spans="1:13" s="178" customFormat="1" ht="11.25">
      <c r="A27" s="237"/>
      <c r="B27" s="238"/>
      <c r="C27" s="238"/>
      <c r="D27" s="238"/>
      <c r="E27" s="238"/>
      <c r="F27" s="238"/>
      <c r="G27" s="238"/>
      <c r="H27" s="238"/>
      <c r="I27" s="238"/>
      <c r="L27" s="195"/>
      <c r="M27" s="195"/>
    </row>
    <row r="28" spans="1:9" s="178" customFormat="1" ht="11.25">
      <c r="A28" s="237"/>
      <c r="B28" s="238"/>
      <c r="C28" s="238"/>
      <c r="D28" s="238"/>
      <c r="E28" s="238"/>
      <c r="F28" s="238"/>
      <c r="G28" s="238"/>
      <c r="H28" s="238"/>
      <c r="I28" s="238"/>
    </row>
    <row r="29" s="178" customFormat="1" ht="11.25">
      <c r="A29" s="179"/>
    </row>
    <row r="30" s="178" customFormat="1" ht="11.25">
      <c r="A30" s="179"/>
    </row>
    <row r="31" s="178" customFormat="1" ht="11.25">
      <c r="A31" s="179"/>
    </row>
    <row r="32" s="178" customFormat="1" ht="11.25">
      <c r="A32" s="179"/>
    </row>
    <row r="33" s="178" customFormat="1" ht="11.25">
      <c r="A33" s="179"/>
    </row>
    <row r="34" s="178" customFormat="1" ht="11.25">
      <c r="A34" s="179"/>
    </row>
    <row r="35" s="178" customFormat="1" ht="11.25">
      <c r="A35" s="179"/>
    </row>
    <row r="36" s="178" customFormat="1" ht="11.25">
      <c r="A36" s="179"/>
    </row>
    <row r="37" s="178" customFormat="1" ht="11.25">
      <c r="A37" s="179"/>
    </row>
    <row r="38" s="178" customFormat="1" ht="11.25">
      <c r="A38" s="179"/>
    </row>
    <row r="39" s="178" customFormat="1" ht="11.25">
      <c r="A39" s="179"/>
    </row>
    <row r="40" s="178" customFormat="1" ht="11.25">
      <c r="A40" s="179"/>
    </row>
  </sheetData>
  <sheetProtection/>
  <mergeCells count="13">
    <mergeCell ref="B3:J3"/>
    <mergeCell ref="B4:J4"/>
    <mergeCell ref="E6:E7"/>
    <mergeCell ref="I5:I7"/>
    <mergeCell ref="F5:H5"/>
    <mergeCell ref="H6:H7"/>
    <mergeCell ref="G6:G7"/>
    <mergeCell ref="F6:F7"/>
    <mergeCell ref="A5:A7"/>
    <mergeCell ref="B5:B7"/>
    <mergeCell ref="C6:C7"/>
    <mergeCell ref="D6:D7"/>
    <mergeCell ref="C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E40" sqref="E40"/>
    </sheetView>
  </sheetViews>
  <sheetFormatPr defaultColWidth="9.140625" defaultRowHeight="12.75"/>
  <cols>
    <col min="1" max="1" width="62.00390625" style="110" customWidth="1"/>
    <col min="2" max="2" width="8.57421875" style="110" customWidth="1"/>
    <col min="3" max="3" width="10.140625" style="110" customWidth="1"/>
    <col min="4" max="4" width="7.00390625" style="110" customWidth="1"/>
    <col min="5" max="5" width="7.421875" style="110" customWidth="1"/>
    <col min="6" max="6" width="6.28125" style="110" customWidth="1"/>
    <col min="7" max="7" width="9.00390625" style="110" customWidth="1"/>
    <col min="8" max="9" width="9.140625" style="110" customWidth="1"/>
    <col min="10" max="10" width="10.00390625" style="110" bestFit="1" customWidth="1"/>
    <col min="11" max="16384" width="9.140625" style="110" customWidth="1"/>
  </cols>
  <sheetData>
    <row r="1" spans="1:7" ht="12.75">
      <c r="A1" s="109" t="s">
        <v>65</v>
      </c>
      <c r="B1" s="109"/>
      <c r="C1" s="109"/>
      <c r="F1" s="282"/>
      <c r="G1" s="282"/>
    </row>
    <row r="2" spans="1:7" ht="12.75" customHeight="1">
      <c r="A2" s="283" t="s">
        <v>135</v>
      </c>
      <c r="B2" s="283"/>
      <c r="C2" s="283"/>
      <c r="F2" s="282"/>
      <c r="G2" s="282"/>
    </row>
    <row r="3" spans="1:3" ht="12.75" customHeight="1">
      <c r="A3" s="284" t="s">
        <v>193</v>
      </c>
      <c r="B3" s="284"/>
      <c r="C3" s="284"/>
    </row>
    <row r="4" spans="1:7" ht="11.25" customHeight="1" thickBot="1">
      <c r="A4" s="284" t="s">
        <v>209</v>
      </c>
      <c r="B4" s="284"/>
      <c r="C4" s="284"/>
      <c r="D4" s="111"/>
      <c r="G4" s="111" t="s">
        <v>136</v>
      </c>
    </row>
    <row r="5" spans="1:7" ht="13.5" thickBot="1">
      <c r="A5" s="285" t="s">
        <v>137</v>
      </c>
      <c r="B5" s="274" t="s">
        <v>138</v>
      </c>
      <c r="C5" s="275"/>
      <c r="D5" s="276"/>
      <c r="E5" s="277" t="s">
        <v>139</v>
      </c>
      <c r="F5" s="278"/>
      <c r="G5" s="279"/>
    </row>
    <row r="6" spans="1:7" ht="26.25" thickBot="1">
      <c r="A6" s="286"/>
      <c r="B6" s="112" t="s">
        <v>140</v>
      </c>
      <c r="C6" s="112" t="s">
        <v>141</v>
      </c>
      <c r="D6" s="112" t="s">
        <v>142</v>
      </c>
      <c r="E6" s="112" t="s">
        <v>140</v>
      </c>
      <c r="F6" s="112" t="s">
        <v>141</v>
      </c>
      <c r="G6" s="112" t="s">
        <v>142</v>
      </c>
    </row>
    <row r="7" spans="1:7" ht="13.5" thickBot="1">
      <c r="A7" s="113" t="s">
        <v>6</v>
      </c>
      <c r="B7" s="114">
        <v>1</v>
      </c>
      <c r="C7" s="114">
        <v>2</v>
      </c>
      <c r="D7" s="115">
        <v>3</v>
      </c>
      <c r="E7" s="115">
        <v>4</v>
      </c>
      <c r="F7" s="115">
        <v>5</v>
      </c>
      <c r="G7" s="115">
        <v>6</v>
      </c>
    </row>
    <row r="8" spans="1:7" ht="13.5">
      <c r="A8" s="116" t="s">
        <v>143</v>
      </c>
      <c r="B8" s="117"/>
      <c r="C8" s="117"/>
      <c r="D8" s="118"/>
      <c r="E8" s="117"/>
      <c r="F8" s="117"/>
      <c r="G8" s="118"/>
    </row>
    <row r="9" spans="1:7" ht="12.75">
      <c r="A9" s="119" t="s">
        <v>144</v>
      </c>
      <c r="B9" s="120">
        <f>6+1513</f>
        <v>1519</v>
      </c>
      <c r="C9" s="120">
        <f>32+4+7+1+924+12+9+2+41+17-802-5</f>
        <v>242</v>
      </c>
      <c r="D9" s="121">
        <f>B9-C9</f>
        <v>1277</v>
      </c>
      <c r="E9" s="120">
        <v>1753</v>
      </c>
      <c r="F9" s="120">
        <f>24+23+362-10-230+99-9+2</f>
        <v>261</v>
      </c>
      <c r="G9" s="121">
        <f>E9-F9</f>
        <v>1492</v>
      </c>
    </row>
    <row r="10" spans="1:7" ht="25.5">
      <c r="A10" s="119" t="s">
        <v>145</v>
      </c>
      <c r="B10" s="120"/>
      <c r="C10" s="224"/>
      <c r="D10" s="121">
        <f aca="true" t="shared" si="0" ref="D10:D24">B10-C10</f>
        <v>0</v>
      </c>
      <c r="E10" s="120"/>
      <c r="F10" s="120"/>
      <c r="G10" s="121">
        <f aca="true" t="shared" si="1" ref="G10:G15">E10-F10</f>
        <v>0</v>
      </c>
    </row>
    <row r="11" spans="1:7" ht="12.75">
      <c r="A11" s="119" t="s">
        <v>146</v>
      </c>
      <c r="B11" s="120"/>
      <c r="C11" s="120">
        <f>327+136+95+116+27</f>
        <v>701</v>
      </c>
      <c r="D11" s="121">
        <f t="shared" si="0"/>
        <v>-701</v>
      </c>
      <c r="E11" s="120"/>
      <c r="F11" s="120">
        <f>65+54-4+92+168</f>
        <v>375</v>
      </c>
      <c r="G11" s="121">
        <f t="shared" si="1"/>
        <v>-375</v>
      </c>
    </row>
    <row r="12" spans="1:7" ht="25.5">
      <c r="A12" s="119" t="s">
        <v>147</v>
      </c>
      <c r="B12" s="120">
        <f>10+45</f>
        <v>55</v>
      </c>
      <c r="C12" s="122"/>
      <c r="D12" s="121">
        <f t="shared" si="0"/>
        <v>55</v>
      </c>
      <c r="E12" s="120">
        <f>17+7</f>
        <v>24</v>
      </c>
      <c r="F12" s="122"/>
      <c r="G12" s="121">
        <f t="shared" si="1"/>
        <v>24</v>
      </c>
    </row>
    <row r="13" spans="1:7" ht="14.25" customHeight="1">
      <c r="A13" s="119" t="s">
        <v>148</v>
      </c>
      <c r="B13" s="120"/>
      <c r="C13" s="120"/>
      <c r="D13" s="121">
        <f t="shared" si="0"/>
        <v>0</v>
      </c>
      <c r="E13" s="120"/>
      <c r="F13" s="120"/>
      <c r="G13" s="121">
        <f t="shared" si="1"/>
        <v>0</v>
      </c>
    </row>
    <row r="14" spans="1:7" ht="12.75">
      <c r="A14" s="119" t="s">
        <v>149</v>
      </c>
      <c r="B14" s="120"/>
      <c r="C14" s="120"/>
      <c r="D14" s="121"/>
      <c r="E14" s="120"/>
      <c r="F14" s="120"/>
      <c r="G14" s="121"/>
    </row>
    <row r="15" spans="1:7" ht="12.75">
      <c r="A15" s="119" t="s">
        <v>150</v>
      </c>
      <c r="B15" s="122"/>
      <c r="C15" s="120"/>
      <c r="D15" s="121">
        <f t="shared" si="0"/>
        <v>0</v>
      </c>
      <c r="E15" s="122"/>
      <c r="F15" s="120"/>
      <c r="G15" s="121">
        <f t="shared" si="1"/>
        <v>0</v>
      </c>
    </row>
    <row r="16" spans="1:7" ht="12.75">
      <c r="A16" s="119" t="s">
        <v>151</v>
      </c>
      <c r="B16" s="120">
        <v>29</v>
      </c>
      <c r="C16" s="120">
        <v>381</v>
      </c>
      <c r="D16" s="121">
        <f>B16-C16</f>
        <v>-352</v>
      </c>
      <c r="E16" s="120"/>
      <c r="F16" s="120">
        <v>256</v>
      </c>
      <c r="G16" s="121">
        <f>E16-F16</f>
        <v>-256</v>
      </c>
    </row>
    <row r="17" spans="1:7" ht="12.75">
      <c r="A17" s="123" t="s">
        <v>152</v>
      </c>
      <c r="B17" s="131">
        <f>SUM(B9:B16)</f>
        <v>1603</v>
      </c>
      <c r="C17" s="131">
        <f>SUM(C9:C16)</f>
        <v>1324</v>
      </c>
      <c r="D17" s="132">
        <f t="shared" si="0"/>
        <v>279</v>
      </c>
      <c r="E17" s="131">
        <f>SUM(E9:E16)</f>
        <v>1777</v>
      </c>
      <c r="F17" s="131">
        <f>SUM(F9:F16)</f>
        <v>892</v>
      </c>
      <c r="G17" s="132">
        <f>E17-F17</f>
        <v>885</v>
      </c>
    </row>
    <row r="18" spans="1:7" ht="13.5">
      <c r="A18" s="124" t="s">
        <v>153</v>
      </c>
      <c r="B18" s="120"/>
      <c r="C18" s="120"/>
      <c r="D18" s="121">
        <f t="shared" si="0"/>
        <v>0</v>
      </c>
      <c r="E18" s="120"/>
      <c r="F18" s="120"/>
      <c r="G18" s="121">
        <f>E18-F18</f>
        <v>0</v>
      </c>
    </row>
    <row r="19" spans="1:7" ht="12.75">
      <c r="A19" s="119" t="s">
        <v>202</v>
      </c>
      <c r="B19" s="122"/>
      <c r="C19" s="122">
        <f>110+115+363*1.2+118*1.2</f>
        <v>802.1999999999999</v>
      </c>
      <c r="D19" s="121">
        <f t="shared" si="0"/>
        <v>-802.1999999999999</v>
      </c>
      <c r="E19" s="122">
        <v>64</v>
      </c>
      <c r="F19" s="122">
        <v>242</v>
      </c>
      <c r="G19" s="121"/>
    </row>
    <row r="20" spans="1:9" ht="12.75">
      <c r="A20" s="119" t="s">
        <v>203</v>
      </c>
      <c r="B20" s="120"/>
      <c r="C20" s="120"/>
      <c r="D20" s="121">
        <f t="shared" si="0"/>
        <v>0</v>
      </c>
      <c r="E20" s="120">
        <f>1188-15</f>
        <v>1173</v>
      </c>
      <c r="F20" s="120"/>
      <c r="G20" s="121">
        <f>E20-F20</f>
        <v>1173</v>
      </c>
      <c r="I20" s="204"/>
    </row>
    <row r="21" spans="1:7" ht="12.75">
      <c r="A21" s="123" t="s">
        <v>154</v>
      </c>
      <c r="B21" s="131">
        <f>SUM(B19:B20)</f>
        <v>0</v>
      </c>
      <c r="C21" s="131">
        <f>SUM(C19:C20)</f>
        <v>802.1999999999999</v>
      </c>
      <c r="D21" s="132">
        <f t="shared" si="0"/>
        <v>-802.1999999999999</v>
      </c>
      <c r="E21" s="131">
        <f>SUM(E19:E20)</f>
        <v>1237</v>
      </c>
      <c r="F21" s="131">
        <f>SUM(F19:F20)</f>
        <v>242</v>
      </c>
      <c r="G21" s="132">
        <f>E21-F21</f>
        <v>995</v>
      </c>
    </row>
    <row r="22" spans="1:7" ht="13.5">
      <c r="A22" s="124" t="s">
        <v>155</v>
      </c>
      <c r="B22" s="120"/>
      <c r="C22" s="120"/>
      <c r="D22" s="121">
        <f t="shared" si="0"/>
        <v>0</v>
      </c>
      <c r="E22" s="120"/>
      <c r="F22" s="120"/>
      <c r="G22" s="121"/>
    </row>
    <row r="23" spans="1:7" ht="12.75">
      <c r="A23" s="119" t="s">
        <v>156</v>
      </c>
      <c r="B23" s="120"/>
      <c r="C23" s="120"/>
      <c r="D23" s="121">
        <f t="shared" si="0"/>
        <v>0</v>
      </c>
      <c r="E23" s="120"/>
      <c r="F23" s="120"/>
      <c r="G23" s="121">
        <f>E23-F23</f>
        <v>0</v>
      </c>
    </row>
    <row r="24" spans="1:7" ht="12.75">
      <c r="A24" s="119" t="s">
        <v>157</v>
      </c>
      <c r="B24" s="120"/>
      <c r="C24" s="120">
        <v>10</v>
      </c>
      <c r="D24" s="121">
        <f t="shared" si="0"/>
        <v>-10</v>
      </c>
      <c r="E24" s="120"/>
      <c r="F24" s="120">
        <v>12</v>
      </c>
      <c r="G24" s="121">
        <f>E24-F24</f>
        <v>-12</v>
      </c>
    </row>
    <row r="25" spans="1:7" ht="12.75">
      <c r="A25" s="123" t="s">
        <v>158</v>
      </c>
      <c r="B25" s="131">
        <f aca="true" t="shared" si="2" ref="B25:G25">SUM(B23:B24)</f>
        <v>0</v>
      </c>
      <c r="C25" s="131">
        <f t="shared" si="2"/>
        <v>10</v>
      </c>
      <c r="D25" s="131">
        <f t="shared" si="2"/>
        <v>-10</v>
      </c>
      <c r="E25" s="131">
        <f t="shared" si="2"/>
        <v>0</v>
      </c>
      <c r="F25" s="131">
        <f t="shared" si="2"/>
        <v>12</v>
      </c>
      <c r="G25" s="131">
        <f t="shared" si="2"/>
        <v>-12</v>
      </c>
    </row>
    <row r="26" spans="1:7" ht="13.5">
      <c r="A26" s="124" t="s">
        <v>159</v>
      </c>
      <c r="B26" s="148">
        <f>B25+B21+B17</f>
        <v>1603</v>
      </c>
      <c r="C26" s="148">
        <f>C25+C21+C17</f>
        <v>2136.2</v>
      </c>
      <c r="D26" s="149">
        <f>B26-C26</f>
        <v>-533.1999999999998</v>
      </c>
      <c r="E26" s="148">
        <f>E25+E21+E17</f>
        <v>3014</v>
      </c>
      <c r="F26" s="148">
        <f>F25+F21+F17</f>
        <v>1146</v>
      </c>
      <c r="G26" s="149">
        <f>E26-F26</f>
        <v>1868</v>
      </c>
    </row>
    <row r="27" spans="1:7" ht="13.5">
      <c r="A27" s="124" t="s">
        <v>160</v>
      </c>
      <c r="B27" s="127"/>
      <c r="C27" s="126"/>
      <c r="D27" s="127">
        <v>1930</v>
      </c>
      <c r="E27" s="126"/>
      <c r="F27" s="126"/>
      <c r="G27" s="127">
        <v>62</v>
      </c>
    </row>
    <row r="28" spans="1:7" ht="18" customHeight="1" thickBot="1">
      <c r="A28" s="125" t="s">
        <v>161</v>
      </c>
      <c r="B28" s="129"/>
      <c r="C28" s="129"/>
      <c r="D28" s="129">
        <f>D27+D26</f>
        <v>1396.8000000000002</v>
      </c>
      <c r="E28" s="129"/>
      <c r="F28" s="129"/>
      <c r="G28" s="129">
        <f>G27+G26</f>
        <v>1930</v>
      </c>
    </row>
    <row r="29" spans="2:7" ht="12.75">
      <c r="B29" s="130"/>
      <c r="C29" s="225"/>
      <c r="D29" s="226">
        <f>D28-'баланс31.12.2007'!B51</f>
        <v>-0.1999999999998181</v>
      </c>
      <c r="E29" s="225"/>
      <c r="F29" s="225"/>
      <c r="G29" s="130"/>
    </row>
    <row r="30" spans="1:8" ht="14.25" customHeight="1">
      <c r="A30" s="158" t="s">
        <v>214</v>
      </c>
      <c r="B30" s="280" t="s">
        <v>61</v>
      </c>
      <c r="C30" s="280"/>
      <c r="D30" s="164"/>
      <c r="E30" s="281" t="s">
        <v>162</v>
      </c>
      <c r="F30" s="281"/>
      <c r="G30" s="164"/>
      <c r="H30" s="164"/>
    </row>
    <row r="31" spans="1:10" ht="15" customHeight="1">
      <c r="A31" s="164" t="s">
        <v>195</v>
      </c>
      <c r="B31" s="164"/>
      <c r="C31" s="250" t="s">
        <v>63</v>
      </c>
      <c r="D31" s="250"/>
      <c r="E31" s="164"/>
      <c r="F31" s="164"/>
      <c r="G31" s="260" t="s">
        <v>64</v>
      </c>
      <c r="H31" s="260"/>
      <c r="J31" s="174"/>
    </row>
    <row r="32" spans="1:8" s="230" customFormat="1" ht="12.75">
      <c r="A32" s="229"/>
      <c r="B32" s="234"/>
      <c r="C32" s="234"/>
      <c r="D32" s="234"/>
      <c r="E32" s="229"/>
      <c r="F32" s="229"/>
      <c r="G32" s="229"/>
      <c r="H32" s="229"/>
    </row>
    <row r="33" spans="1:9" s="230" customFormat="1" ht="12.75">
      <c r="A33" s="229"/>
      <c r="B33" s="235" t="s">
        <v>183</v>
      </c>
      <c r="C33" s="235"/>
      <c r="D33" s="235"/>
      <c r="E33" s="231"/>
      <c r="F33" s="231"/>
      <c r="G33" s="231"/>
      <c r="H33" s="231"/>
      <c r="I33" s="232"/>
    </row>
    <row r="34" spans="1:9" s="230" customFormat="1" ht="12.75">
      <c r="A34" s="229"/>
      <c r="B34" s="235"/>
      <c r="C34" s="235" t="s">
        <v>184</v>
      </c>
      <c r="D34" s="235"/>
      <c r="E34" s="231"/>
      <c r="F34" s="231"/>
      <c r="G34" s="231"/>
      <c r="H34" s="231"/>
      <c r="I34" s="232"/>
    </row>
    <row r="35" spans="2:4" s="233" customFormat="1" ht="12.75">
      <c r="B35" s="110"/>
      <c r="C35" s="110"/>
      <c r="D35" s="110"/>
    </row>
  </sheetData>
  <sheetProtection/>
  <mergeCells count="12">
    <mergeCell ref="C31:D31"/>
    <mergeCell ref="G31:H31"/>
    <mergeCell ref="F1:G1"/>
    <mergeCell ref="A2:C2"/>
    <mergeCell ref="F2:G2"/>
    <mergeCell ref="A3:C3"/>
    <mergeCell ref="A4:C4"/>
    <mergeCell ref="A5:A6"/>
    <mergeCell ref="B5:D5"/>
    <mergeCell ref="E5:G5"/>
    <mergeCell ref="B30:C30"/>
    <mergeCell ref="E30:F30"/>
  </mergeCells>
  <printOptions/>
  <pageMargins left="0.24" right="0.25" top="1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zakrila</dc:creator>
  <cp:keywords/>
  <dc:description/>
  <cp:lastModifiedBy>Stanislav Kurtev</cp:lastModifiedBy>
  <cp:lastPrinted>2008-03-06T14:28:36Z</cp:lastPrinted>
  <dcterms:created xsi:type="dcterms:W3CDTF">2004-03-16T07:32:45Z</dcterms:created>
  <dcterms:modified xsi:type="dcterms:W3CDTF">2008-03-28T12:08:04Z</dcterms:modified>
  <cp:category/>
  <cp:version/>
  <cp:contentType/>
  <cp:contentStatus/>
</cp:coreProperties>
</file>