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510" tabRatio="984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<sst xmlns="http://schemas.openxmlformats.org/spreadsheetml/2006/main" count="1064" uniqueCount="873">
  <si>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</si>
  <si>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</si>
  <si>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</si>
  <si>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</si>
  <si>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</si>
  <si>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</si>
  <si>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</si>
  <si>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</si>
  <si>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</si>
  <si>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</si>
  <si>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</si>
  <si>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</si>
  <si>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</si>
  <si>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</si>
  <si>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</si>
  <si>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</si>
  <si>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</si>
  <si>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</si>
  <si>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</si>
  <si>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</si>
  <si>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</si>
  <si>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</si>
  <si>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</si>
  <si>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</si>
  <si>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</si>
  <si>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</si>
  <si>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</si>
  <si>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</si>
  <si>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</si>
  <si>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</si>
  <si>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</si>
  <si>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</si>
  <si>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</si>
  <si>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</si>
  <si>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</si>
  <si>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</si>
  <si>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</si>
  <si>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</si>
  <si>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</si>
  <si>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</si>
  <si>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</si>
  <si>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</si>
  <si>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</si>
  <si>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</si>
  <si>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</si>
  <si>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</si>
  <si>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</si>
  <si>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</si>
  <si>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</si>
  <si>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</si>
  <si>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</si>
  <si>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</si>
  <si>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</si>
  <si>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</si>
  <si>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</si>
  <si>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</si>
  <si>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</si>
  <si>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</si>
  <si>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</si>
  <si>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</si>
  <si>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</si>
  <si>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</si>
  <si>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</si>
  <si>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</si>
  <si>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</si>
  <si>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</si>
  <si>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</si>
  <si>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</si>
  <si>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</si>
  <si>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</si>
  <si>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</si>
  <si>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</si>
  <si>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</si>
  <si>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</si>
  <si>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</si>
  <si>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</si>
  <si>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</si>
  <si>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</si>
  <si>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</si>
  <si>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</si>
  <si>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</si>
  <si>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</si>
  <si>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</si>
  <si>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</si>
  <si>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</si>
  <si>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</si>
  <si>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</si>
  <si>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</si>
  <si>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</si>
  <si>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</si>
  <si>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</si>
  <si>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</si>
  <si>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</si>
  <si>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</si>
  <si>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</si>
  <si>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</si>
  <si>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</si>
  <si>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</si>
  <si>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</si>
  <si>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</si>
  <si>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</si>
  <si>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</si>
  <si>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</si>
  <si>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</si>
  <si>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</si>
  <si>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</si>
  <si>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</si>
  <si>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</si>
  <si>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</si>
  <si>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</si>
  <si>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</si>
  <si>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</si>
  <si>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</si>
  <si>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</si>
  <si>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</si>
  <si>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</si>
  <si>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</si>
  <si>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</si>
  <si>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</si>
  <si>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</si>
  <si>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</si>
  <si>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</si>
  <si>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</si>
  <si>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</si>
  <si>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</si>
  <si>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</si>
  <si>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</si>
  <si>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</si>
  <si>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</si>
  <si>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</si>
  <si>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</si>
  <si>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</si>
  <si>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</si>
  <si>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</si>
  <si>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</si>
  <si>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</si>
  <si>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</si>
  <si>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</si>
  <si>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</si>
  <si>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</si>
  <si>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</si>
  <si>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</si>
  <si>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</si>
  <si>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</si>
  <si>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</si>
  <si>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</si>
  <si>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</si>
  <si>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</si>
  <si>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</si>
  <si>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</si>
  <si>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</si>
  <si>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</si>
  <si>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</si>
  <si>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</si>
  <si>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</si>
  <si>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</si>
  <si>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</si>
  <si>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</si>
  <si>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</si>
  <si>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</si>
  <si>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</si>
  <si>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</si>
  <si>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</si>
  <si>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</si>
  <si>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</si>
  <si>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</si>
  <si>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</si>
  <si>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</si>
  <si>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</si>
  <si>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</si>
  <si>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</si>
  <si>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</si>
  <si>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</si>
  <si>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</si>
  <si>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</si>
  <si>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</si>
  <si>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</si>
  <si>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</si>
  <si>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</si>
  <si>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</si>
  <si>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</si>
  <si>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</si>
  <si>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</si>
  <si>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</si>
  <si>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</si>
  <si>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</si>
  <si>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</si>
  <si>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</si>
  <si>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</si>
  <si>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</si>
  <si>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</si>
  <si>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</si>
  <si>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</si>
  <si>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</si>
  <si>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</si>
  <si>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</si>
  <si>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</si>
  <si>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</si>
  <si>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</si>
  <si>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</si>
  <si>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</si>
  <si>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</si>
  <si>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</si>
  <si>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</si>
  <si>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</si>
  <si>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</si>
  <si>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</si>
  <si>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</si>
  <si>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</si>
  <si>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</si>
  <si>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</si>
  <si>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</si>
  <si>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</si>
  <si>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</si>
  <si>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</si>
  <si>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</si>
  <si>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</si>
  <si>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</si>
  <si>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</si>
  <si>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</si>
  <si>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</si>
  <si>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</si>
  <si>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</si>
  <si>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</si>
  <si>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</si>
  <si>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</si>
  <si>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</si>
  <si>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</si>
  <si>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</si>
  <si>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</si>
  <si>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</si>
  <si>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</si>
  <si>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</si>
  <si>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</si>
  <si>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</si>
  <si>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</si>
  <si>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</si>
  <si>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</si>
  <si>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</si>
  <si>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</si>
  <si>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</si>
  <si>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</si>
  <si>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</si>
  <si>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</si>
  <si>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</si>
  <si>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</si>
  <si>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</si>
  <si>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</si>
  <si>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</si>
  <si>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</si>
  <si>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</si>
  <si>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</si>
  <si>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</si>
  <si>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</si>
  <si>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</si>
  <si>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</si>
  <si>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</si>
  <si>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</si>
  <si>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</si>
  <si>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</si>
  <si>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</si>
  <si>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</si>
  <si>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</si>
  <si>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</si>
  <si>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</si>
  <si>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</si>
  <si>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</si>
  <si>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</si>
  <si>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</si>
  <si>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</si>
  <si>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</si>
  <si>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</si>
  <si>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</si>
  <si>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</si>
  <si>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</si>
  <si>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</si>
  <si>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</si>
  <si>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</si>
  <si>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</si>
  <si>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</si>
  <si>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</si>
  <si>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</si>
  <si>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</si>
  <si>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</si>
  <si>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</si>
  <si>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</si>
  <si>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</si>
  <si>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</si>
  <si>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</si>
  <si>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</si>
  <si>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</si>
  <si>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</si>
  <si>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</si>
  <si>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</si>
  <si>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</si>
  <si>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</si>
  <si>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</si>
  <si>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</si>
  <si>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</si>
  <si>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</si>
  <si>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</si>
  <si>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</si>
  <si>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</si>
  <si>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</si>
  <si>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</si>
  <si>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</si>
  <si>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</si>
  <si>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</si>
  <si>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</si>
  <si>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</si>
  <si>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</si>
  <si>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</si>
  <si>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</si>
  <si>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</si>
  <si>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</si>
  <si>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</si>
  <si>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</si>
  <si>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</si>
  <si>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</si>
  <si>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</si>
  <si>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</si>
  <si>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</si>
  <si>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</si>
  <si>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</si>
  <si>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</si>
  <si>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</si>
  <si>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</si>
  <si>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</si>
  <si>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</si>
  <si>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</si>
  <si>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</si>
  <si>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</si>
  <si>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</si>
  <si>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</si>
  <si>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</si>
  <si>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</si>
  <si>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</si>
  <si>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</si>
  <si>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</si>
  <si>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</si>
  <si>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</si>
  <si>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</si>
  <si>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</si>
  <si>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</si>
  <si>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</si>
  <si>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</si>
  <si>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</si>
  <si>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</si>
  <si>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</si>
  <si>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</si>
  <si>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</si>
  <si>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</si>
  <si>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</si>
  <si>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</si>
  <si>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</si>
  <si>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</si>
  <si>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</si>
  <si>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</si>
  <si>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</si>
  <si>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</si>
  <si>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</si>
  <si>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</si>
  <si>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</si>
  <si>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</si>
  <si>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</si>
  <si>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</si>
  <si>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</si>
  <si>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</si>
  <si>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</si>
  <si>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</si>
  <si>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</si>
  <si>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</si>
  <si>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</si>
  <si>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</si>
  <si>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</si>
  <si>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</si>
  <si>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</si>
  <si>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</si>
  <si>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</si>
  <si>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</si>
  <si>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</si>
  <si>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</si>
  <si>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</si>
  <si>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</si>
  <si>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</si>
  <si>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</si>
  <si>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</si>
  <si>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</si>
  <si>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</si>
  <si>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</si>
  <si>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</si>
  <si>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</si>
  <si>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</si>
  <si>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</si>
  <si>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</si>
  <si>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</si>
  <si>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</si>
  <si>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</si>
  <si>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</si>
  <si>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</si>
  <si>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</si>
  <si>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</si>
  <si>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</si>
  <si>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</si>
  <si>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</si>
  <si>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</si>
  <si>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</si>
  <si>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</si>
  <si>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</si>
  <si>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</si>
  <si>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</si>
  <si>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</si>
  <si>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</si>
  <si>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</si>
  <si>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</si>
  <si>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</si>
  <si>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</si>
  <si>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</si>
  <si>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</si>
  <si>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</si>
  <si>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</si>
  <si>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</si>
  <si>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</si>
  <si>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</si>
  <si>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</si>
  <si>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</si>
  <si>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</si>
  <si>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</si>
  <si>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</si>
  <si>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</si>
  <si>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</si>
  <si>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</si>
  <si>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</si>
  <si>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</si>
  <si>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</si>
  <si>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</si>
  <si>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</si>
  <si>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</si>
  <si>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</si>
  <si>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</si>
  <si>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</si>
  <si>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</si>
  <si>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</si>
  <si>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</si>
  <si>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</si>
  <si>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</si>
  <si>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</si>
  <si>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</si>
  <si>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</si>
  <si>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</si>
  <si>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</si>
  <si>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</si>
  <si>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</si>
  <si>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</si>
  <si>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</si>
  <si>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</si>
  <si>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</si>
  <si>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</si>
  <si>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</si>
  <si>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</si>
  <si>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</si>
  <si>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</si>
  <si>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</si>
  <si>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</si>
  <si>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</si>
  <si>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</si>
  <si>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</si>
  <si>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</si>
  <si>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</si>
  <si>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</si>
  <si>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</si>
  <si>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</si>
  <si>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</si>
  <si>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</si>
  <si>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</si>
  <si>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</si>
  <si>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</si>
  <si>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</si>
  <si>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</si>
  <si>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</si>
  <si>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</si>
  <si>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</si>
  <si>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</si>
  <si>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</si>
  <si>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</si>
  <si>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</si>
  <si>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</si>
  <si>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</si>
  <si>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</si>
  <si>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</si>
  <si>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</si>
  <si>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</si>
  <si>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</si>
  <si>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</si>
  <si>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</si>
  <si>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</si>
  <si>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</si>
  <si>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</si>
  <si>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</si>
  <si>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</si>
  <si>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</si>
  <si>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</si>
  <si>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</si>
  <si>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</si>
  <si>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</si>
  <si>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</si>
  <si>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</si>
  <si>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</si>
  <si>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</si>
  <si>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</si>
  <si>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</si>
  <si>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</si>
  <si>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</si>
  <si>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</si>
  <si>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</si>
  <si>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</si>
  <si>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</si>
  <si>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</si>
  <si>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</si>
  <si>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</si>
  <si>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</si>
  <si>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</si>
  <si>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</si>
  <si>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</si>
  <si>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</si>
  <si>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</si>
  <si>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</si>
  <si>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</si>
  <si>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</si>
  <si>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</si>
  <si>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</si>
  <si>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</si>
  <si>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</si>
  <si>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</si>
  <si>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</si>
  <si>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</si>
  <si>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</si>
  <si>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</si>
  <si>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</si>
  <si>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</si>
  <si>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</si>
  <si>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</si>
  <si>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</si>
  <si>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</si>
  <si>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</si>
  <si>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</si>
  <si>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</si>
  <si>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</si>
  <si>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</si>
  <si>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</si>
  <si>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</si>
  <si>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</si>
  <si>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</si>
  <si>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</si>
  <si>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</si>
  <si>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</si>
  <si>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</si>
  <si>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</si>
  <si>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</si>
  <si>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</si>
  <si>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</si>
  <si>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</si>
  <si>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</si>
  <si>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</si>
  <si>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</si>
  <si>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</si>
  <si>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</si>
  <si>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</si>
  <si>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</si>
  <si>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</si>
  <si>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</si>
  <si>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</si>
  <si>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</si>
  <si>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</si>
  <si>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</si>
  <si>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</si>
  <si>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</si>
  <si>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</si>
  <si>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</si>
  <si>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</si>
  <si>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</si>
  <si>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</si>
  <si>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</si>
  <si>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</si>
  <si>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</si>
  <si>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</si>
  <si>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</si>
  <si>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</si>
  <si>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</si>
  <si>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</si>
  <si>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</si>
  <si>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</si>
  <si>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</si>
  <si>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</si>
  <si>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</si>
  <si>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</si>
  <si>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</si>
  <si>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</si>
  <si>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</si>
  <si>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</si>
  <si>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</si>
  <si>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</si>
  <si>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</si>
  <si>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</si>
  <si>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</si>
  <si>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</si>
  <si>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</si>
  <si>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</si>
  <si>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</si>
  <si>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</si>
  <si>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</si>
  <si>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</si>
  <si>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</si>
  <si>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</si>
  <si>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</si>
  <si>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</si>
  <si>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</si>
  <si>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</si>
  <si>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</si>
  <si>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</si>
  <si>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</si>
  <si>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</si>
  <si>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</si>
  <si>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</si>
  <si>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</si>
  <si>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</si>
  <si>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</si>
  <si>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</si>
  <si>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</si>
  <si>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</si>
  <si>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</si>
  <si>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</si>
  <si>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</si>
  <si>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</si>
  <si>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</si>
  <si>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</si>
  <si>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</si>
  <si>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</si>
  <si>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</si>
  <si>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</si>
  <si>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</si>
  <si>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</si>
  <si>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</si>
  <si>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</si>
  <si>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</si>
  <si>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</si>
  <si>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</si>
  <si>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</si>
  <si>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</si>
  <si>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</si>
  <si>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</si>
  <si>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</si>
  <si>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</si>
  <si>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</si>
  <si>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</si>
  <si>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</si>
  <si>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</si>
  <si>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</si>
  <si>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</si>
  <si>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</si>
  <si>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</si>
  <si>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</si>
  <si>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</si>
  <si>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</si>
  <si>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</si>
  <si>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</si>
  <si>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</si>
  <si>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</si>
  <si>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</si>
  <si>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</si>
  <si>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</si>
  <si>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</si>
  <si>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</si>
  <si>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</si>
  <si>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</si>
  <si>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</si>
  <si>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</si>
  <si>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</si>
  <si>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</si>
  <si>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</si>
  <si>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</si>
  <si>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</si>
  <si>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</si>
  <si>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</si>
  <si>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</si>
  <si>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</si>
  <si>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</si>
  <si>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</si>
  <si>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</si>
  <si>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</si>
  <si>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</si>
  <si>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</si>
  <si>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</si>
  <si>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</si>
  <si>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</si>
  <si>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</si>
  <si>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</si>
  <si>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</si>
  <si>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</si>
  <si>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</si>
  <si>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</si>
  <si>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</si>
  <si>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</si>
  <si>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</si>
  <si>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</si>
  <si>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</si>
  <si>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</si>
  <si>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</si>
  <si>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</si>
  <si>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</si>
  <si>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</si>
  <si>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</si>
  <si>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</si>
  <si>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</si>
  <si>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</si>
  <si>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</si>
  <si>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</si>
  <si>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</si>
  <si>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</si>
  <si>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</si>
  <si>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</si>
  <si>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</si>
  <si>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</si>
  <si>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</si>
  <si>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</si>
  <si>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</si>
  <si>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</si>
  <si>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</si>
  <si>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</si>
  <si>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</si>
  <si>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</si>
  <si>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</si>
  <si>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</si>
  <si>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</si>
  <si>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</si>
  <si>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</si>
  <si>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</si>
  <si>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</si>
  <si>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</si>
  <si>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</si>
  <si>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</si>
  <si>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</si>
  <si>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</si>
  <si>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</si>
  <si>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</si>
  <si>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</si>
  <si>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</si>
  <si>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</si>
  <si>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</si>
  <si>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</si>
  <si>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</si>
  <si>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</si>
  <si>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</si>
  <si>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</si>
  <si>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</si>
  <si>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</si>
  <si>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</si>
  <si>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</si>
  <si>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</si>
  <si>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</si>
  <si>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</si>
  <si>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</si>
  <si>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</si>
  <si>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</si>
  <si>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</si>
  <si>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</si>
  <si>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</si>
  <si>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</si>
  <si>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</si>
  <si>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</si>
  <si>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</si>
  <si>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</si>
  <si>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</si>
  <si>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</si>
  <si>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</si>
  <si>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</si>
  <si>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</si>
  <si>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</si>
  <si>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</si>
  <si>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</si>
  <si>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</si>
  <si>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</si>
  <si>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</si>
  <si>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</si>
  <si>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</si>
  <si>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</si>
  <si>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</si>
  <si>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</si>
  <si>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</si>
  <si>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</si>
  <si>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</si>
  <si>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</si>
  <si>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</si>
  <si>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</si>
  <si>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</si>
  <si>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</si>
  <si>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</si>
  <si>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</si>
  <si>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</si>
  <si>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</si>
  <si>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</si>
  <si>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</si>
  <si>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</si>
  <si>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</si>
  <si>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</si>
  <si>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</si>
  <si>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</si>
  <si>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</si>
  <si>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</si>
  <si>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</si>
  <si>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</si>
  <si>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</si>
  <si>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</si>
  <si>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</si>
  <si>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</si>
  <si>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</si>
  <si>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</si>
  <si>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</si>
  <si>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</si>
  <si>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</si>
  <si>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</si>
  <si>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</si>
  <si>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</si>
  <si>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</si>
  <si>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</si>
  <si>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</si>
  <si>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</si>
  <si>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</si>
  <si>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</si>
  <si>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</si>
  <si>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</si>
  <si>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</si>
  <si>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</si>
  <si>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</si>
  <si>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</si>
  <si>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</si>
  <si>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</si>
  <si>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</si>
  <si>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</si>
  <si>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</si>
  <si>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</si>
  <si>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</si>
  <si>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</si>
  <si>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</si>
  <si>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</si>
  <si>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</si>
  <si>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</si>
  <si>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</si>
  <si>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</si>
  <si>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</si>
  <si>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</si>
  <si>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</si>
  <si>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</si>
  <si>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</si>
  <si>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</si>
  <si>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</si>
  <si>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" Слънчо " АД</t>
  </si>
  <si>
    <t>Съставител:Десеслава Александрова</t>
  </si>
  <si>
    <t>Ръководител: Емил Динков</t>
  </si>
  <si>
    <t>Десислава Александрова</t>
  </si>
  <si>
    <t>Емил Динков</t>
  </si>
  <si>
    <t>Десислава Алексанврова</t>
  </si>
  <si>
    <t>Съставител: Десислава Александрова</t>
  </si>
  <si>
    <t xml:space="preserve"> Ръководите:</t>
  </si>
  <si>
    <t xml:space="preserve">                                    Съставител:Десислава Александрова                     </t>
  </si>
  <si>
    <t>Ръководител:Емил Динков</t>
  </si>
  <si>
    <t>неконсолидиран</t>
  </si>
  <si>
    <t>Отчетен период:                                                      31.12.2011</t>
  </si>
  <si>
    <t>Дата на съставяне: 06.02.2012</t>
  </si>
  <si>
    <t xml:space="preserve">Дата на съставяне:   06.02.2012                                 </t>
  </si>
  <si>
    <t xml:space="preserve">Дата  на съставяне:06.02.2012                                                                                                                          </t>
  </si>
  <si>
    <t xml:space="preserve">Дата на съставяне: 06.02.2012                    </t>
  </si>
  <si>
    <t>Дата на съставяне:06.02.2012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</si>
</sst>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3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76">
      <selection activeCell="A98" sqref="A98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856</v>
      </c>
      <c r="F3" s="273" t="s">
        <v>2</v>
      </c>
      <c r="G3" s="226"/>
      <c r="H3" s="595">
        <v>814244008</v>
      </c>
    </row>
    <row r="4" spans="1:8" ht="28.5">
      <c r="A4" s="204" t="s">
        <v>3</v>
      </c>
      <c r="B4" s="583"/>
      <c r="C4" s="583"/>
      <c r="D4" s="584"/>
      <c r="E4" s="576" t="s">
        <v>866</v>
      </c>
      <c r="F4" s="224" t="s">
        <v>4</v>
      </c>
      <c r="G4" s="225"/>
      <c r="H4" s="595">
        <v>1420</v>
      </c>
    </row>
    <row r="5" spans="1:8" ht="15">
      <c r="A5" s="204" t="s">
        <v>5</v>
      </c>
      <c r="B5" s="268"/>
      <c r="C5" s="268"/>
      <c r="D5" s="268"/>
      <c r="E5" s="596">
        <v>40908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98</v>
      </c>
      <c r="D11" s="205">
        <v>98</v>
      </c>
      <c r="E11" s="293" t="s">
        <v>22</v>
      </c>
      <c r="F11" s="298" t="s">
        <v>23</v>
      </c>
      <c r="G11" s="206">
        <v>1600</v>
      </c>
      <c r="H11" s="206">
        <v>1600</v>
      </c>
    </row>
    <row r="12" spans="1:8" ht="15">
      <c r="A12" s="291" t="s">
        <v>24</v>
      </c>
      <c r="B12" s="297" t="s">
        <v>25</v>
      </c>
      <c r="C12" s="205">
        <v>320</v>
      </c>
      <c r="D12" s="205">
        <v>342</v>
      </c>
      <c r="E12" s="293" t="s">
        <v>26</v>
      </c>
      <c r="F12" s="298" t="s">
        <v>27</v>
      </c>
      <c r="G12" s="207">
        <v>1600</v>
      </c>
      <c r="H12" s="207">
        <v>1600</v>
      </c>
    </row>
    <row r="13" spans="1:8" ht="15">
      <c r="A13" s="291" t="s">
        <v>28</v>
      </c>
      <c r="B13" s="297" t="s">
        <v>29</v>
      </c>
      <c r="C13" s="205">
        <v>121</v>
      </c>
      <c r="D13" s="205">
        <v>52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>
        <v>100</v>
      </c>
      <c r="D14" s="205">
        <v>112</v>
      </c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>
        <v>52</v>
      </c>
      <c r="D15" s="205">
        <v>34</v>
      </c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/>
      <c r="D16" s="205"/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>
        <v>1800</v>
      </c>
      <c r="D17" s="205">
        <v>102</v>
      </c>
      <c r="E17" s="299" t="s">
        <v>46</v>
      </c>
      <c r="F17" s="301" t="s">
        <v>47</v>
      </c>
      <c r="G17" s="208">
        <f>G11+G14+G15+G16</f>
        <v>1600</v>
      </c>
      <c r="H17" s="208">
        <f>H11+H14+H15+H16</f>
        <v>1600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>
        <v>15</v>
      </c>
      <c r="D18" s="205">
        <v>19</v>
      </c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2506</v>
      </c>
      <c r="D19" s="209">
        <f>SUM(D11:D18)</f>
        <v>759</v>
      </c>
      <c r="E19" s="293" t="s">
        <v>53</v>
      </c>
      <c r="F19" s="298" t="s">
        <v>54</v>
      </c>
      <c r="G19" s="206">
        <v>199</v>
      </c>
      <c r="H19" s="206">
        <v>199</v>
      </c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178</v>
      </c>
      <c r="H20" s="212">
        <v>178</v>
      </c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169</v>
      </c>
      <c r="H21" s="210">
        <f>SUM(H22:H24)</f>
        <v>169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>
        <v>169</v>
      </c>
      <c r="H22" s="206">
        <v>169</v>
      </c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546</v>
      </c>
      <c r="H25" s="208">
        <f>H19+H20+H21</f>
        <v>546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1442</v>
      </c>
      <c r="H27" s="208">
        <f>SUM(H28:H30)</f>
        <v>91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1442</v>
      </c>
      <c r="H28" s="206">
        <v>91</v>
      </c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/>
      <c r="H29" s="391"/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>
        <v>1054</v>
      </c>
      <c r="H31" s="206">
        <v>1351</v>
      </c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/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2496</v>
      </c>
      <c r="H33" s="208">
        <f>H27+H31+H32</f>
        <v>1442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847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4642</v>
      </c>
      <c r="H36" s="208">
        <f>H25+H17+H33</f>
        <v>3588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/>
      <c r="H48" s="206"/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0</v>
      </c>
      <c r="H49" s="208">
        <f>SUM(H43:H48)</f>
        <v>0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2506</v>
      </c>
      <c r="D55" s="209">
        <f>D19+D20+D21+D27+D32+D45+D51+D53+D54</f>
        <v>759</v>
      </c>
      <c r="E55" s="293" t="s">
        <v>172</v>
      </c>
      <c r="F55" s="317" t="s">
        <v>173</v>
      </c>
      <c r="G55" s="208">
        <f>G49+G51+G52+G53+G54</f>
        <v>0</v>
      </c>
      <c r="H55" s="208">
        <f>H49+H51+H52+H53+H54</f>
        <v>0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609</v>
      </c>
      <c r="D58" s="205">
        <v>489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>
        <v>126</v>
      </c>
      <c r="D59" s="205">
        <v>123</v>
      </c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226</v>
      </c>
      <c r="H61" s="208">
        <f>SUM(H62:H68)</f>
        <v>101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>
        <v>3</v>
      </c>
      <c r="H62" s="206">
        <v>3</v>
      </c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735</v>
      </c>
      <c r="D64" s="209">
        <f>SUM(D58:D63)</f>
        <v>612</v>
      </c>
      <c r="E64" s="293" t="s">
        <v>200</v>
      </c>
      <c r="F64" s="298" t="s">
        <v>201</v>
      </c>
      <c r="G64" s="206">
        <v>223</v>
      </c>
      <c r="H64" s="206">
        <v>36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/>
      <c r="H66" s="206">
        <v>5</v>
      </c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/>
      <c r="H67" s="206">
        <v>1</v>
      </c>
    </row>
    <row r="68" spans="1:8" ht="15">
      <c r="A68" s="291" t="s">
        <v>211</v>
      </c>
      <c r="B68" s="297" t="s">
        <v>212</v>
      </c>
      <c r="C68" s="205">
        <v>552</v>
      </c>
      <c r="D68" s="205">
        <v>431</v>
      </c>
      <c r="E68" s="293" t="s">
        <v>213</v>
      </c>
      <c r="F68" s="298" t="s">
        <v>214</v>
      </c>
      <c r="G68" s="206"/>
      <c r="H68" s="206">
        <v>56</v>
      </c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>
        <v>16</v>
      </c>
      <c r="H69" s="206">
        <v>2</v>
      </c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>
        <v>3</v>
      </c>
      <c r="D71" s="205">
        <v>3</v>
      </c>
      <c r="E71" s="309" t="s">
        <v>46</v>
      </c>
      <c r="F71" s="329" t="s">
        <v>224</v>
      </c>
      <c r="G71" s="215">
        <f>G59+G60+G61+G69+G70</f>
        <v>242</v>
      </c>
      <c r="H71" s="215">
        <f>H59+H60+H61+H69+H70</f>
        <v>103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>
        <v>79</v>
      </c>
      <c r="D72" s="205">
        <v>23</v>
      </c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>
        <v>1</v>
      </c>
      <c r="D74" s="205"/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635</v>
      </c>
      <c r="D75" s="209">
        <f>SUM(D67:D74)</f>
        <v>457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242</v>
      </c>
      <c r="H79" s="216">
        <f>H71+H74+H75+H76</f>
        <v>103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6</v>
      </c>
      <c r="D87" s="205">
        <v>18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995</v>
      </c>
      <c r="D88" s="205">
        <v>1839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1001</v>
      </c>
      <c r="D91" s="209">
        <f>SUM(D87:D90)</f>
        <v>1857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>
        <v>7</v>
      </c>
      <c r="D92" s="205">
        <v>6</v>
      </c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2378</v>
      </c>
      <c r="D93" s="209">
        <f>D64+D75+D84+D91+D92</f>
        <v>2932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4884</v>
      </c>
      <c r="D94" s="218">
        <f>D93+D55</f>
        <v>3691</v>
      </c>
      <c r="E94" s="558" t="s">
        <v>270</v>
      </c>
      <c r="F94" s="345" t="s">
        <v>271</v>
      </c>
      <c r="G94" s="219">
        <f>G36+G39+G55+G79</f>
        <v>4884</v>
      </c>
      <c r="H94" s="219">
        <f>H36+H39+H55+H79</f>
        <v>3691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848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868</v>
      </c>
      <c r="B98" s="539"/>
      <c r="C98" s="607" t="s">
        <v>857</v>
      </c>
      <c r="D98" s="607"/>
      <c r="E98" s="607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7" t="s">
        <v>858</v>
      </c>
      <c r="D100" s="608"/>
      <c r="E100" s="608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17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3">
      <selection activeCell="B44" sqref="B44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" Слънчо " АД</v>
      </c>
      <c r="F2" s="611" t="s">
        <v>2</v>
      </c>
      <c r="G2" s="611"/>
      <c r="H2" s="353">
        <f>'справка №1-БАЛАНС'!H3</f>
        <v>814244008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>
        <f>'справка №1-БАЛАНС'!H4</f>
        <v>1420</v>
      </c>
    </row>
    <row r="4" spans="1:8" ht="17.25" customHeight="1">
      <c r="A4" s="6" t="s">
        <v>5</v>
      </c>
      <c r="B4" s="571"/>
      <c r="C4" s="571"/>
      <c r="D4" s="571"/>
      <c r="E4" s="598">
        <v>40908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v>2070</v>
      </c>
      <c r="D9" s="79">
        <v>1871</v>
      </c>
      <c r="E9" s="363" t="s">
        <v>283</v>
      </c>
      <c r="F9" s="365" t="s">
        <v>284</v>
      </c>
      <c r="G9" s="87">
        <v>3876</v>
      </c>
      <c r="H9" s="87">
        <v>4025</v>
      </c>
    </row>
    <row r="10" spans="1:8" ht="12">
      <c r="A10" s="363" t="s">
        <v>285</v>
      </c>
      <c r="B10" s="364" t="s">
        <v>286</v>
      </c>
      <c r="C10" s="79">
        <v>136</v>
      </c>
      <c r="D10" s="79">
        <v>158</v>
      </c>
      <c r="E10" s="363" t="s">
        <v>287</v>
      </c>
      <c r="F10" s="365" t="s">
        <v>288</v>
      </c>
      <c r="G10" s="87"/>
      <c r="H10" s="87"/>
    </row>
    <row r="11" spans="1:8" ht="12">
      <c r="A11" s="363" t="s">
        <v>289</v>
      </c>
      <c r="B11" s="364" t="s">
        <v>290</v>
      </c>
      <c r="C11" s="79">
        <v>93</v>
      </c>
      <c r="D11" s="79">
        <v>76</v>
      </c>
      <c r="E11" s="366" t="s">
        <v>291</v>
      </c>
      <c r="F11" s="365" t="s">
        <v>292</v>
      </c>
      <c r="G11" s="87"/>
      <c r="H11" s="87"/>
    </row>
    <row r="12" spans="1:8" ht="12">
      <c r="A12" s="363" t="s">
        <v>293</v>
      </c>
      <c r="B12" s="364" t="s">
        <v>294</v>
      </c>
      <c r="C12" s="79">
        <v>497</v>
      </c>
      <c r="D12" s="79">
        <v>497</v>
      </c>
      <c r="E12" s="366" t="s">
        <v>78</v>
      </c>
      <c r="F12" s="365" t="s">
        <v>295</v>
      </c>
      <c r="G12" s="87">
        <v>32</v>
      </c>
      <c r="H12" s="87">
        <v>45</v>
      </c>
    </row>
    <row r="13" spans="1:18" ht="12">
      <c r="A13" s="363" t="s">
        <v>296</v>
      </c>
      <c r="B13" s="364" t="s">
        <v>297</v>
      </c>
      <c r="C13" s="79">
        <v>91</v>
      </c>
      <c r="D13" s="79">
        <v>89</v>
      </c>
      <c r="E13" s="367" t="s">
        <v>51</v>
      </c>
      <c r="F13" s="368" t="s">
        <v>298</v>
      </c>
      <c r="G13" s="88">
        <f>SUM(G9:G12)</f>
        <v>3908</v>
      </c>
      <c r="H13" s="88">
        <f>SUM(H9:H12)</f>
        <v>4070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>
        <v>8</v>
      </c>
      <c r="D14" s="79">
        <v>13</v>
      </c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>
        <v>-89</v>
      </c>
      <c r="D15" s="80">
        <v>-39</v>
      </c>
      <c r="E15" s="361" t="s">
        <v>303</v>
      </c>
      <c r="F15" s="370" t="s">
        <v>304</v>
      </c>
      <c r="G15" s="87">
        <v>1</v>
      </c>
      <c r="H15" s="87"/>
    </row>
    <row r="16" spans="1:8" ht="12">
      <c r="A16" s="363" t="s">
        <v>305</v>
      </c>
      <c r="B16" s="364" t="s">
        <v>306</v>
      </c>
      <c r="C16" s="80">
        <v>18</v>
      </c>
      <c r="D16" s="80">
        <v>5</v>
      </c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/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2824</v>
      </c>
      <c r="D19" s="82">
        <f>SUM(D9:D15)+D16</f>
        <v>2670</v>
      </c>
      <c r="E19" s="373" t="s">
        <v>315</v>
      </c>
      <c r="F19" s="369" t="s">
        <v>316</v>
      </c>
      <c r="G19" s="87">
        <v>92</v>
      </c>
      <c r="H19" s="87">
        <v>99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/>
      <c r="D22" s="79"/>
      <c r="E22" s="373" t="s">
        <v>324</v>
      </c>
      <c r="F22" s="369" t="s">
        <v>325</v>
      </c>
      <c r="G22" s="87">
        <v>2</v>
      </c>
      <c r="H22" s="87">
        <v>12</v>
      </c>
    </row>
    <row r="23" spans="1: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/>
      <c r="D24" s="79">
        <v>2</v>
      </c>
      <c r="E24" s="367" t="s">
        <v>103</v>
      </c>
      <c r="F24" s="370" t="s">
        <v>332</v>
      </c>
      <c r="G24" s="88">
        <f>SUM(G19:G23)</f>
        <v>94</v>
      </c>
      <c r="H24" s="88">
        <f>SUM(H19:H23)</f>
        <v>111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>
        <v>9</v>
      </c>
      <c r="D25" s="79">
        <v>8</v>
      </c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9</v>
      </c>
      <c r="D26" s="82">
        <f>SUM(D22:D25)</f>
        <v>10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2833</v>
      </c>
      <c r="D28" s="83">
        <f>D26+D19</f>
        <v>2680</v>
      </c>
      <c r="E28" s="174" t="s">
        <v>337</v>
      </c>
      <c r="F28" s="370" t="s">
        <v>338</v>
      </c>
      <c r="G28" s="88">
        <f>G13+G15+G24</f>
        <v>4003</v>
      </c>
      <c r="H28" s="88">
        <f>H13+H15+H24</f>
        <v>4181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1170</v>
      </c>
      <c r="D30" s="83">
        <f>IF((H28-D28)&gt;0,H28-D28,0)</f>
        <v>1501</v>
      </c>
      <c r="E30" s="174" t="s">
        <v>341</v>
      </c>
      <c r="F30" s="370" t="s">
        <v>342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849</v>
      </c>
      <c r="B31" s="376" t="s">
        <v>343</v>
      </c>
      <c r="C31" s="79"/>
      <c r="D31" s="79"/>
      <c r="E31" s="361" t="s">
        <v>852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C28-C31+C32</f>
        <v>2833</v>
      </c>
      <c r="D33" s="82">
        <f>D28-D31+D32</f>
        <v>2680</v>
      </c>
      <c r="E33" s="174" t="s">
        <v>351</v>
      </c>
      <c r="F33" s="370" t="s">
        <v>352</v>
      </c>
      <c r="G33" s="90">
        <f>G32-G31+G28</f>
        <v>4003</v>
      </c>
      <c r="H33" s="90">
        <f>H32-H31+H28</f>
        <v>4181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1170</v>
      </c>
      <c r="D34" s="83">
        <f>IF((H33-D33)&gt;0,H33-D33,0)</f>
        <v>1501</v>
      </c>
      <c r="E34" s="379" t="s">
        <v>355</v>
      </c>
      <c r="F34" s="370" t="s">
        <v>356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116</v>
      </c>
      <c r="D35" s="82">
        <f>D36+D37+D38</f>
        <v>150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>
        <v>116</v>
      </c>
      <c r="D36" s="79">
        <v>150</v>
      </c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/>
      <c r="D37" s="537"/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1054</v>
      </c>
      <c r="D39" s="570">
        <f>+IF((H33-D33-D35)&gt;0,H33-D33-D35,0)</f>
        <v>1351</v>
      </c>
      <c r="E39" s="386" t="s">
        <v>367</v>
      </c>
      <c r="F39" s="175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1054</v>
      </c>
      <c r="D41" s="85">
        <f>IF(H39=0,IF(D39-D40&gt;0,D39-D40+H40,0),IF(H39-H40&lt;0,H40-H39+D39,0))</f>
        <v>1351</v>
      </c>
      <c r="E41" s="174" t="s">
        <v>374</v>
      </c>
      <c r="F41" s="175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4003</v>
      </c>
      <c r="D42" s="86">
        <f>D33+D35+D39</f>
        <v>4181</v>
      </c>
      <c r="E42" s="177" t="s">
        <v>378</v>
      </c>
      <c r="F42" s="178" t="s">
        <v>379</v>
      </c>
      <c r="G42" s="90">
        <f>G39+G33</f>
        <v>4003</v>
      </c>
      <c r="H42" s="90">
        <f>H39+H33</f>
        <v>4181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99">
        <v>40945</v>
      </c>
      <c r="C44" s="532" t="s">
        <v>381</v>
      </c>
      <c r="D44" s="609" t="s">
        <v>859</v>
      </c>
      <c r="E44" s="609"/>
      <c r="F44" s="609"/>
      <c r="G44" s="609"/>
      <c r="H44" s="609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610" t="s">
        <v>860</v>
      </c>
      <c r="E46" s="610"/>
      <c r="F46" s="610"/>
      <c r="G46" s="610"/>
      <c r="H46" s="610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46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3">
      <selection activeCell="C58" sqref="C58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383</v>
      </c>
      <c r="B4" s="533" t="str">
        <f>'справка №1-БАЛАНС'!E3</f>
        <v>" Слънчо " АД</v>
      </c>
      <c r="C4" s="397" t="s">
        <v>2</v>
      </c>
      <c r="D4" s="353">
        <f>'справка №1-БАЛАНС'!H3</f>
        <v>814244008</v>
      </c>
      <c r="E4" s="401"/>
      <c r="F4" s="401"/>
      <c r="G4" s="182"/>
      <c r="H4" s="182"/>
      <c r="I4" s="182"/>
      <c r="J4" s="182"/>
    </row>
    <row r="5" spans="1:10" ht="15">
      <c r="A5" s="533" t="s">
        <v>273</v>
      </c>
      <c r="B5" s="533" t="str">
        <f>'справка №1-БАЛАНС'!E4</f>
        <v>неконсолидиран</v>
      </c>
      <c r="C5" s="398" t="s">
        <v>4</v>
      </c>
      <c r="D5" s="353">
        <f>'справка №1-БАЛАНС'!H4</f>
        <v>1420</v>
      </c>
      <c r="E5" s="182"/>
      <c r="F5" s="182"/>
      <c r="G5" s="182"/>
      <c r="H5" s="182"/>
      <c r="I5" s="182"/>
      <c r="J5" s="182"/>
    </row>
    <row r="6" spans="1:10" ht="12">
      <c r="A6" s="6" t="s">
        <v>5</v>
      </c>
      <c r="B6" s="598">
        <v>40908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4701</v>
      </c>
      <c r="D10" s="92">
        <v>4870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-4465</v>
      </c>
      <c r="D11" s="92">
        <v>-2293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-553</v>
      </c>
      <c r="D13" s="92">
        <v>-553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>
        <v>-334</v>
      </c>
      <c r="D14" s="92">
        <v>-511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>
        <v>-144</v>
      </c>
      <c r="D15" s="92">
        <v>-224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>
        <v>92</v>
      </c>
      <c r="D16" s="92">
        <v>99</v>
      </c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>
        <v>-8</v>
      </c>
      <c r="D17" s="92">
        <v>-5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/>
      <c r="D18" s="92">
        <v>9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/>
      <c r="D19" s="92"/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-711</v>
      </c>
      <c r="D20" s="93">
        <f>SUM(D10:D19)</f>
        <v>1392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>
        <v>-145</v>
      </c>
      <c r="D22" s="92">
        <v>-199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-145</v>
      </c>
      <c r="D32" s="93">
        <f>SUM(D22:D31)</f>
        <v>-199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/>
      <c r="D36" s="92"/>
      <c r="E36" s="181"/>
      <c r="F36" s="181"/>
      <c r="G36" s="182"/>
    </row>
    <row r="37" spans="1:7" ht="12">
      <c r="A37" s="410" t="s">
        <v>437</v>
      </c>
      <c r="B37" s="411" t="s">
        <v>438</v>
      </c>
      <c r="C37" s="92"/>
      <c r="D37" s="92"/>
      <c r="E37" s="181"/>
      <c r="F37" s="181"/>
      <c r="G37" s="182"/>
    </row>
    <row r="38" spans="1:7" ht="12">
      <c r="A38" s="410" t="s">
        <v>439</v>
      </c>
      <c r="B38" s="411" t="s">
        <v>440</v>
      </c>
      <c r="C38" s="92"/>
      <c r="D38" s="92"/>
      <c r="E38" s="181"/>
      <c r="F38" s="181"/>
      <c r="G38" s="182"/>
    </row>
    <row r="39" spans="1:7" ht="12">
      <c r="A39" s="410" t="s">
        <v>441</v>
      </c>
      <c r="B39" s="411" t="s">
        <v>442</v>
      </c>
      <c r="C39" s="92"/>
      <c r="D39" s="92"/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>
        <v>-1424</v>
      </c>
      <c r="E40" s="181"/>
      <c r="F40" s="181"/>
      <c r="G40" s="182"/>
    </row>
    <row r="41" spans="1:8" ht="12">
      <c r="A41" s="410" t="s">
        <v>445</v>
      </c>
      <c r="B41" s="411" t="s">
        <v>446</v>
      </c>
      <c r="C41" s="92"/>
      <c r="D41" s="92"/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0</v>
      </c>
      <c r="D42" s="93">
        <f>SUM(D34:D41)</f>
        <v>-1424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-856</v>
      </c>
      <c r="D43" s="93">
        <f>D42+D32+D20</f>
        <v>-231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1857</v>
      </c>
      <c r="D44" s="184">
        <v>2088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1001</v>
      </c>
      <c r="D45" s="93">
        <f>D44+D43</f>
        <v>1857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>
        <v>1001</v>
      </c>
      <c r="D46" s="94">
        <v>1857</v>
      </c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869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612" t="s">
        <v>861</v>
      </c>
      <c r="D50" s="612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779</v>
      </c>
      <c r="C52" s="612" t="s">
        <v>860</v>
      </c>
      <c r="D52" s="612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16" right="0.16" top="1.1023622047244095" bottom="0.17" header="0.5118110236220472" footer="0.17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A35" sqref="A35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3" t="s">
        <v>459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15" t="str">
        <f>'справка №1-БАЛАНС'!E3</f>
        <v>" Слънчо " АД</v>
      </c>
      <c r="D3" s="616"/>
      <c r="E3" s="616"/>
      <c r="F3" s="616"/>
      <c r="G3" s="616"/>
      <c r="H3" s="574"/>
      <c r="I3" s="574"/>
      <c r="J3" s="2"/>
      <c r="K3" s="573" t="s">
        <v>2</v>
      </c>
      <c r="L3" s="573"/>
      <c r="M3" s="592">
        <f>'справка №1-БАЛАНС'!H3</f>
        <v>814244008</v>
      </c>
      <c r="N3" s="3"/>
    </row>
    <row r="4" spans="1:15" s="5" customFormat="1" ht="13.5" customHeight="1">
      <c r="A4" s="6" t="s">
        <v>460</v>
      </c>
      <c r="B4" s="574"/>
      <c r="C4" s="615" t="str">
        <f>'справка №1-БАЛАНС'!E4</f>
        <v>неконсолидиран</v>
      </c>
      <c r="D4" s="615"/>
      <c r="E4" s="617"/>
      <c r="F4" s="615"/>
      <c r="G4" s="615"/>
      <c r="H4" s="533"/>
      <c r="I4" s="533"/>
      <c r="J4" s="594"/>
      <c r="K4" s="582" t="s">
        <v>4</v>
      </c>
      <c r="L4" s="582"/>
      <c r="M4" s="593">
        <f>'справка №1-БАЛАНС'!H4</f>
        <v>1420</v>
      </c>
      <c r="N4" s="7"/>
      <c r="O4" s="8"/>
    </row>
    <row r="5" spans="1:14" s="5" customFormat="1" ht="12.75" customHeight="1">
      <c r="A5" s="6" t="s">
        <v>5</v>
      </c>
      <c r="B5" s="572"/>
      <c r="C5" s="618">
        <f>'справка №1-БАЛАНС'!E5</f>
        <v>40908</v>
      </c>
      <c r="D5" s="616"/>
      <c r="E5" s="616"/>
      <c r="F5" s="616"/>
      <c r="G5" s="616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1600</v>
      </c>
      <c r="D11" s="96">
        <f>'справка №1-БАЛАНС'!H19</f>
        <v>199</v>
      </c>
      <c r="E11" s="96">
        <f>'справка №1-БАЛАНС'!H20</f>
        <v>178</v>
      </c>
      <c r="F11" s="96">
        <f>'справка №1-БАЛАНС'!H22</f>
        <v>169</v>
      </c>
      <c r="G11" s="96">
        <f>'справка №1-БАЛАНС'!H23</f>
        <v>0</v>
      </c>
      <c r="H11" s="98"/>
      <c r="I11" s="96">
        <f>'справка №1-БАЛАНС'!H28+'справка №1-БАЛАНС'!H31</f>
        <v>1442</v>
      </c>
      <c r="J11" s="96">
        <f>'справка №1-БАЛАНС'!H29+'справка №1-БАЛАНС'!H32</f>
        <v>0</v>
      </c>
      <c r="K11" s="98"/>
      <c r="L11" s="424">
        <f>SUM(C11:K11)</f>
        <v>3588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1600</v>
      </c>
      <c r="D15" s="99">
        <f aca="true" t="shared" si="2" ref="D15:M15">D11+D12</f>
        <v>199</v>
      </c>
      <c r="E15" s="99">
        <f t="shared" si="2"/>
        <v>178</v>
      </c>
      <c r="F15" s="99">
        <f t="shared" si="2"/>
        <v>169</v>
      </c>
      <c r="G15" s="99">
        <f t="shared" si="2"/>
        <v>0</v>
      </c>
      <c r="H15" s="99">
        <f t="shared" si="2"/>
        <v>0</v>
      </c>
      <c r="I15" s="99">
        <f t="shared" si="2"/>
        <v>1442</v>
      </c>
      <c r="J15" s="99">
        <f t="shared" si="2"/>
        <v>0</v>
      </c>
      <c r="K15" s="99">
        <f t="shared" si="2"/>
        <v>0</v>
      </c>
      <c r="L15" s="424">
        <f t="shared" si="1"/>
        <v>3588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1054</v>
      </c>
      <c r="J16" s="425">
        <f>+'справка №1-БАЛАНС'!G32</f>
        <v>0</v>
      </c>
      <c r="K16" s="98"/>
      <c r="L16" s="424">
        <f t="shared" si="1"/>
        <v>1054</v>
      </c>
      <c r="M16" s="98">
        <v>0</v>
      </c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1600</v>
      </c>
      <c r="D29" s="97">
        <f aca="true" t="shared" si="6" ref="D29:M29">D17+D20+D21+D24+D28+D27+D15+D16</f>
        <v>199</v>
      </c>
      <c r="E29" s="97">
        <f t="shared" si="6"/>
        <v>178</v>
      </c>
      <c r="F29" s="97">
        <f t="shared" si="6"/>
        <v>169</v>
      </c>
      <c r="G29" s="97">
        <f t="shared" si="6"/>
        <v>0</v>
      </c>
      <c r="H29" s="97">
        <f t="shared" si="6"/>
        <v>0</v>
      </c>
      <c r="I29" s="97">
        <f t="shared" si="6"/>
        <v>2496</v>
      </c>
      <c r="J29" s="97">
        <f t="shared" si="6"/>
        <v>0</v>
      </c>
      <c r="K29" s="97">
        <f t="shared" si="6"/>
        <v>0</v>
      </c>
      <c r="L29" s="424">
        <f t="shared" si="1"/>
        <v>4642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1600</v>
      </c>
      <c r="D32" s="97">
        <f t="shared" si="7"/>
        <v>199</v>
      </c>
      <c r="E32" s="97">
        <f t="shared" si="7"/>
        <v>178</v>
      </c>
      <c r="F32" s="97">
        <f t="shared" si="7"/>
        <v>169</v>
      </c>
      <c r="G32" s="97">
        <f t="shared" si="7"/>
        <v>0</v>
      </c>
      <c r="H32" s="97">
        <f t="shared" si="7"/>
        <v>0</v>
      </c>
      <c r="I32" s="97">
        <f t="shared" si="7"/>
        <v>2496</v>
      </c>
      <c r="J32" s="97">
        <f t="shared" si="7"/>
        <v>0</v>
      </c>
      <c r="K32" s="97">
        <f t="shared" si="7"/>
        <v>0</v>
      </c>
      <c r="L32" s="424">
        <f t="shared" si="1"/>
        <v>4642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870</v>
      </c>
      <c r="B35" s="37"/>
      <c r="C35" s="24"/>
      <c r="D35" s="614" t="s">
        <v>381</v>
      </c>
      <c r="E35" s="614"/>
      <c r="F35" s="614" t="s">
        <v>859</v>
      </c>
      <c r="G35" s="614"/>
      <c r="H35" s="614"/>
      <c r="I35" s="614"/>
      <c r="J35" s="24" t="s">
        <v>863</v>
      </c>
      <c r="K35" s="24"/>
      <c r="L35" s="614" t="s">
        <v>860</v>
      </c>
      <c r="M35" s="614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0">
      <selection activeCell="B44" sqref="B44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521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36" t="s">
        <v>383</v>
      </c>
      <c r="B2" s="629"/>
      <c r="C2" s="585"/>
      <c r="D2" s="585"/>
      <c r="E2" s="615" t="str">
        <f>'справка №1-БАЛАНС'!E3</f>
        <v>" Слънчо " АД</v>
      </c>
      <c r="F2" s="601"/>
      <c r="G2" s="601"/>
      <c r="H2" s="585"/>
      <c r="I2" s="441"/>
      <c r="J2" s="441"/>
      <c r="K2" s="441"/>
      <c r="L2" s="441"/>
      <c r="M2" s="632" t="s">
        <v>2</v>
      </c>
      <c r="N2" s="628"/>
      <c r="O2" s="628"/>
      <c r="P2" s="633">
        <f>'справка №1-БАЛАНС'!H3</f>
        <v>814244008</v>
      </c>
      <c r="Q2" s="633"/>
      <c r="R2" s="353"/>
    </row>
    <row r="3" spans="1:18" ht="15">
      <c r="A3" s="636" t="s">
        <v>5</v>
      </c>
      <c r="B3" s="629"/>
      <c r="C3" s="586"/>
      <c r="D3" s="586"/>
      <c r="E3" s="618">
        <v>40908</v>
      </c>
      <c r="F3" s="602"/>
      <c r="G3" s="602"/>
      <c r="H3" s="443"/>
      <c r="I3" s="443"/>
      <c r="J3" s="443"/>
      <c r="K3" s="443"/>
      <c r="L3" s="443"/>
      <c r="M3" s="634" t="s">
        <v>4</v>
      </c>
      <c r="N3" s="634"/>
      <c r="O3" s="577"/>
      <c r="P3" s="635">
        <f>'справка №1-БАЛАНС'!H4</f>
        <v>1420</v>
      </c>
      <c r="Q3" s="635"/>
      <c r="R3" s="354"/>
    </row>
    <row r="4" spans="1:18" ht="12.75">
      <c r="A4" s="436" t="s">
        <v>522</v>
      </c>
      <c r="B4" s="442"/>
      <c r="C4" s="442"/>
      <c r="D4" s="443"/>
      <c r="E4" s="619"/>
      <c r="F4" s="620"/>
      <c r="G4" s="620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523</v>
      </c>
    </row>
    <row r="5" spans="1:18" s="44" customFormat="1" ht="30.75" customHeight="1">
      <c r="A5" s="621" t="s">
        <v>463</v>
      </c>
      <c r="B5" s="622"/>
      <c r="C5" s="625" t="s">
        <v>8</v>
      </c>
      <c r="D5" s="449" t="s">
        <v>524</v>
      </c>
      <c r="E5" s="449"/>
      <c r="F5" s="449"/>
      <c r="G5" s="449"/>
      <c r="H5" s="449" t="s">
        <v>525</v>
      </c>
      <c r="I5" s="449"/>
      <c r="J5" s="630" t="s">
        <v>526</v>
      </c>
      <c r="K5" s="449" t="s">
        <v>527</v>
      </c>
      <c r="L5" s="449"/>
      <c r="M5" s="449"/>
      <c r="N5" s="449"/>
      <c r="O5" s="449" t="s">
        <v>525</v>
      </c>
      <c r="P5" s="449"/>
      <c r="Q5" s="630" t="s">
        <v>528</v>
      </c>
      <c r="R5" s="630" t="s">
        <v>529</v>
      </c>
    </row>
    <row r="6" spans="1:18" s="44" customFormat="1" ht="48">
      <c r="A6" s="623"/>
      <c r="B6" s="624"/>
      <c r="C6" s="626"/>
      <c r="D6" s="450" t="s">
        <v>530</v>
      </c>
      <c r="E6" s="450" t="s">
        <v>531</v>
      </c>
      <c r="F6" s="450" t="s">
        <v>532</v>
      </c>
      <c r="G6" s="450" t="s">
        <v>533</v>
      </c>
      <c r="H6" s="450" t="s">
        <v>534</v>
      </c>
      <c r="I6" s="450" t="s">
        <v>535</v>
      </c>
      <c r="J6" s="631"/>
      <c r="K6" s="450" t="s">
        <v>530</v>
      </c>
      <c r="L6" s="450" t="s">
        <v>536</v>
      </c>
      <c r="M6" s="450" t="s">
        <v>537</v>
      </c>
      <c r="N6" s="450" t="s">
        <v>538</v>
      </c>
      <c r="O6" s="450" t="s">
        <v>534</v>
      </c>
      <c r="P6" s="450" t="s">
        <v>535</v>
      </c>
      <c r="Q6" s="631"/>
      <c r="R6" s="631"/>
    </row>
    <row r="7" spans="1:18" s="44" customFormat="1" ht="12">
      <c r="A7" s="452" t="s">
        <v>539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540</v>
      </c>
      <c r="B8" s="455" t="s">
        <v>541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542</v>
      </c>
      <c r="B9" s="458" t="s">
        <v>543</v>
      </c>
      <c r="C9" s="459" t="s">
        <v>544</v>
      </c>
      <c r="D9" s="243">
        <v>98</v>
      </c>
      <c r="E9" s="243"/>
      <c r="F9" s="243"/>
      <c r="G9" s="113">
        <f>D9+E9-F9</f>
        <v>98</v>
      </c>
      <c r="H9" s="103"/>
      <c r="I9" s="103"/>
      <c r="J9" s="113">
        <f>G9+H9-I9</f>
        <v>98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98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545</v>
      </c>
      <c r="B10" s="458" t="s">
        <v>546</v>
      </c>
      <c r="C10" s="459" t="s">
        <v>547</v>
      </c>
      <c r="D10" s="243">
        <v>635</v>
      </c>
      <c r="E10" s="243">
        <v>43</v>
      </c>
      <c r="F10" s="243"/>
      <c r="G10" s="113">
        <f aca="true" t="shared" si="2" ref="G10:G39">D10+E10-F10</f>
        <v>678</v>
      </c>
      <c r="H10" s="103"/>
      <c r="I10" s="103"/>
      <c r="J10" s="113">
        <f aca="true" t="shared" si="3" ref="J10:J39">G10+H10-I10</f>
        <v>678</v>
      </c>
      <c r="K10" s="103">
        <v>310</v>
      </c>
      <c r="L10" s="103">
        <v>26</v>
      </c>
      <c r="M10" s="103"/>
      <c r="N10" s="113">
        <f aca="true" t="shared" si="4" ref="N10:N39">K10+L10-M10</f>
        <v>336</v>
      </c>
      <c r="O10" s="103"/>
      <c r="P10" s="103"/>
      <c r="Q10" s="113">
        <f t="shared" si="0"/>
        <v>336</v>
      </c>
      <c r="R10" s="113">
        <f t="shared" si="1"/>
        <v>342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548</v>
      </c>
      <c r="B11" s="458" t="s">
        <v>549</v>
      </c>
      <c r="C11" s="459" t="s">
        <v>550</v>
      </c>
      <c r="D11" s="243">
        <v>1229</v>
      </c>
      <c r="E11" s="243">
        <v>29</v>
      </c>
      <c r="F11" s="243">
        <v>9</v>
      </c>
      <c r="G11" s="113">
        <f t="shared" si="2"/>
        <v>1249</v>
      </c>
      <c r="H11" s="103"/>
      <c r="I11" s="103"/>
      <c r="J11" s="113">
        <f t="shared" si="3"/>
        <v>1249</v>
      </c>
      <c r="K11" s="103">
        <v>1180</v>
      </c>
      <c r="L11" s="103">
        <v>26</v>
      </c>
      <c r="M11" s="103">
        <v>9</v>
      </c>
      <c r="N11" s="113">
        <f t="shared" si="4"/>
        <v>1197</v>
      </c>
      <c r="O11" s="103"/>
      <c r="P11" s="103"/>
      <c r="Q11" s="113">
        <f t="shared" si="0"/>
        <v>1197</v>
      </c>
      <c r="R11" s="113">
        <f t="shared" si="1"/>
        <v>52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551</v>
      </c>
      <c r="B12" s="458" t="s">
        <v>552</v>
      </c>
      <c r="C12" s="459" t="s">
        <v>553</v>
      </c>
      <c r="D12" s="243">
        <v>291</v>
      </c>
      <c r="E12" s="243"/>
      <c r="F12" s="243"/>
      <c r="G12" s="113">
        <f t="shared" si="2"/>
        <v>291</v>
      </c>
      <c r="H12" s="103"/>
      <c r="I12" s="103"/>
      <c r="J12" s="113">
        <f t="shared" si="3"/>
        <v>291</v>
      </c>
      <c r="K12" s="103">
        <v>168</v>
      </c>
      <c r="L12" s="103">
        <v>11</v>
      </c>
      <c r="M12" s="103"/>
      <c r="N12" s="113">
        <f t="shared" si="4"/>
        <v>179</v>
      </c>
      <c r="O12" s="103"/>
      <c r="P12" s="103"/>
      <c r="Q12" s="113">
        <f t="shared" si="0"/>
        <v>179</v>
      </c>
      <c r="R12" s="113">
        <f t="shared" si="1"/>
        <v>112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554</v>
      </c>
      <c r="B13" s="458" t="s">
        <v>555</v>
      </c>
      <c r="C13" s="459" t="s">
        <v>556</v>
      </c>
      <c r="D13" s="243">
        <v>230</v>
      </c>
      <c r="E13" s="243">
        <v>12</v>
      </c>
      <c r="F13" s="243">
        <v>47</v>
      </c>
      <c r="G13" s="113">
        <f t="shared" si="2"/>
        <v>195</v>
      </c>
      <c r="H13" s="103"/>
      <c r="I13" s="103"/>
      <c r="J13" s="113">
        <f t="shared" si="3"/>
        <v>195</v>
      </c>
      <c r="K13" s="103">
        <v>196</v>
      </c>
      <c r="L13" s="103">
        <v>11</v>
      </c>
      <c r="M13" s="103">
        <v>46</v>
      </c>
      <c r="N13" s="113">
        <f t="shared" si="4"/>
        <v>161</v>
      </c>
      <c r="O13" s="103"/>
      <c r="P13" s="103"/>
      <c r="Q13" s="113">
        <f t="shared" si="0"/>
        <v>161</v>
      </c>
      <c r="R13" s="113">
        <f t="shared" si="1"/>
        <v>34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557</v>
      </c>
      <c r="B14" s="458" t="s">
        <v>558</v>
      </c>
      <c r="C14" s="459" t="s">
        <v>559</v>
      </c>
      <c r="D14" s="243"/>
      <c r="E14" s="243"/>
      <c r="F14" s="243"/>
      <c r="G14" s="113">
        <f t="shared" si="2"/>
        <v>0</v>
      </c>
      <c r="H14" s="103"/>
      <c r="I14" s="103"/>
      <c r="J14" s="113">
        <f t="shared" si="3"/>
        <v>0</v>
      </c>
      <c r="K14" s="103"/>
      <c r="L14" s="103"/>
      <c r="M14" s="103"/>
      <c r="N14" s="113">
        <f t="shared" si="4"/>
        <v>0</v>
      </c>
      <c r="O14" s="103"/>
      <c r="P14" s="103"/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853</v>
      </c>
      <c r="B15" s="466" t="s">
        <v>854</v>
      </c>
      <c r="C15" s="564" t="s">
        <v>855</v>
      </c>
      <c r="D15" s="565"/>
      <c r="E15" s="565">
        <v>102</v>
      </c>
      <c r="F15" s="565"/>
      <c r="G15" s="113">
        <f t="shared" si="2"/>
        <v>102</v>
      </c>
      <c r="H15" s="566"/>
      <c r="I15" s="566"/>
      <c r="J15" s="113">
        <f t="shared" si="3"/>
        <v>102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102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560</v>
      </c>
      <c r="B16" s="247" t="s">
        <v>561</v>
      </c>
      <c r="C16" s="459" t="s">
        <v>562</v>
      </c>
      <c r="D16" s="243">
        <v>63</v>
      </c>
      <c r="E16" s="243">
        <v>13</v>
      </c>
      <c r="F16" s="243"/>
      <c r="G16" s="113">
        <f t="shared" si="2"/>
        <v>76</v>
      </c>
      <c r="H16" s="103"/>
      <c r="I16" s="103"/>
      <c r="J16" s="113">
        <f t="shared" si="3"/>
        <v>76</v>
      </c>
      <c r="K16" s="103">
        <v>55</v>
      </c>
      <c r="L16" s="103">
        <v>2</v>
      </c>
      <c r="M16" s="103"/>
      <c r="N16" s="113">
        <f t="shared" si="4"/>
        <v>57</v>
      </c>
      <c r="O16" s="103"/>
      <c r="P16" s="103"/>
      <c r="Q16" s="113">
        <f aca="true" t="shared" si="5" ref="Q16:Q25">N16+O16-P16</f>
        <v>57</v>
      </c>
      <c r="R16" s="113">
        <f aca="true" t="shared" si="6" ref="R16:R25">J16-Q16</f>
        <v>19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563</v>
      </c>
      <c r="C17" s="461" t="s">
        <v>564</v>
      </c>
      <c r="D17" s="248">
        <f>SUM(D9:D16)</f>
        <v>2546</v>
      </c>
      <c r="E17" s="248">
        <f>SUM(E9:E16)</f>
        <v>199</v>
      </c>
      <c r="F17" s="248">
        <f>SUM(F9:F16)</f>
        <v>56</v>
      </c>
      <c r="G17" s="113">
        <f t="shared" si="2"/>
        <v>2689</v>
      </c>
      <c r="H17" s="114">
        <f>SUM(H9:H16)</f>
        <v>0</v>
      </c>
      <c r="I17" s="114">
        <f>SUM(I9:I16)</f>
        <v>0</v>
      </c>
      <c r="J17" s="113">
        <f t="shared" si="3"/>
        <v>2689</v>
      </c>
      <c r="K17" s="114">
        <f>SUM(K9:K16)</f>
        <v>1909</v>
      </c>
      <c r="L17" s="114">
        <f>SUM(L9:L16)</f>
        <v>76</v>
      </c>
      <c r="M17" s="114">
        <f>SUM(M9:M16)</f>
        <v>55</v>
      </c>
      <c r="N17" s="113">
        <f t="shared" si="4"/>
        <v>1930</v>
      </c>
      <c r="O17" s="114">
        <f>SUM(O9:O16)</f>
        <v>0</v>
      </c>
      <c r="P17" s="114">
        <f>SUM(P9:P16)</f>
        <v>0</v>
      </c>
      <c r="Q17" s="113">
        <f t="shared" si="5"/>
        <v>1930</v>
      </c>
      <c r="R17" s="113">
        <f t="shared" si="6"/>
        <v>759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565</v>
      </c>
      <c r="B18" s="463" t="s">
        <v>566</v>
      </c>
      <c r="C18" s="461" t="s">
        <v>567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568</v>
      </c>
      <c r="B19" s="463" t="s">
        <v>569</v>
      </c>
      <c r="C19" s="461" t="s">
        <v>570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571</v>
      </c>
      <c r="B20" s="455" t="s">
        <v>572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542</v>
      </c>
      <c r="B21" s="458" t="s">
        <v>573</v>
      </c>
      <c r="C21" s="459" t="s">
        <v>574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545</v>
      </c>
      <c r="B22" s="458" t="s">
        <v>575</v>
      </c>
      <c r="C22" s="459" t="s">
        <v>576</v>
      </c>
      <c r="D22" s="243">
        <v>5</v>
      </c>
      <c r="E22" s="243"/>
      <c r="F22" s="243"/>
      <c r="G22" s="113">
        <f t="shared" si="2"/>
        <v>5</v>
      </c>
      <c r="H22" s="103"/>
      <c r="I22" s="103"/>
      <c r="J22" s="113">
        <f t="shared" si="3"/>
        <v>5</v>
      </c>
      <c r="K22" s="103">
        <v>5</v>
      </c>
      <c r="L22" s="103"/>
      <c r="M22" s="103"/>
      <c r="N22" s="113">
        <f t="shared" si="4"/>
        <v>5</v>
      </c>
      <c r="O22" s="103"/>
      <c r="P22" s="103"/>
      <c r="Q22" s="113">
        <f t="shared" si="5"/>
        <v>5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548</v>
      </c>
      <c r="B23" s="466" t="s">
        <v>577</v>
      </c>
      <c r="C23" s="459" t="s">
        <v>578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551</v>
      </c>
      <c r="B24" s="467" t="s">
        <v>561</v>
      </c>
      <c r="C24" s="459" t="s">
        <v>579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836</v>
      </c>
      <c r="C25" s="468" t="s">
        <v>581</v>
      </c>
      <c r="D25" s="244">
        <f>SUM(D21:D24)</f>
        <v>5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5</v>
      </c>
      <c r="H25" s="104">
        <f t="shared" si="7"/>
        <v>0</v>
      </c>
      <c r="I25" s="104">
        <f t="shared" si="7"/>
        <v>0</v>
      </c>
      <c r="J25" s="105">
        <f t="shared" si="3"/>
        <v>5</v>
      </c>
      <c r="K25" s="104">
        <f t="shared" si="7"/>
        <v>5</v>
      </c>
      <c r="L25" s="104">
        <f t="shared" si="7"/>
        <v>0</v>
      </c>
      <c r="M25" s="104">
        <f t="shared" si="7"/>
        <v>0</v>
      </c>
      <c r="N25" s="105">
        <f t="shared" si="4"/>
        <v>5</v>
      </c>
      <c r="O25" s="104">
        <f t="shared" si="7"/>
        <v>0</v>
      </c>
      <c r="P25" s="104">
        <f t="shared" si="7"/>
        <v>0</v>
      </c>
      <c r="Q25" s="105">
        <f t="shared" si="5"/>
        <v>5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582</v>
      </c>
      <c r="B26" s="469" t="s">
        <v>583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542</v>
      </c>
      <c r="B27" s="471" t="s">
        <v>850</v>
      </c>
      <c r="C27" s="472" t="s">
        <v>584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585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586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587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588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545</v>
      </c>
      <c r="B32" s="471" t="s">
        <v>589</v>
      </c>
      <c r="C32" s="459" t="s">
        <v>590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591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592</v>
      </c>
      <c r="C34" s="459" t="s">
        <v>593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594</v>
      </c>
      <c r="C35" s="459" t="s">
        <v>595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596</v>
      </c>
      <c r="C36" s="459" t="s">
        <v>597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548</v>
      </c>
      <c r="B37" s="473" t="s">
        <v>561</v>
      </c>
      <c r="C37" s="459" t="s">
        <v>598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851</v>
      </c>
      <c r="C38" s="461" t="s">
        <v>600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601</v>
      </c>
      <c r="B39" s="462" t="s">
        <v>602</v>
      </c>
      <c r="C39" s="461" t="s">
        <v>603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604</v>
      </c>
      <c r="C40" s="451" t="s">
        <v>605</v>
      </c>
      <c r="D40" s="547">
        <f>D17+D18+D19+D25+D38+D39</f>
        <v>2551</v>
      </c>
      <c r="E40" s="547">
        <f>E17+E18+E19+E25+E38+E39</f>
        <v>199</v>
      </c>
      <c r="F40" s="547">
        <f aca="true" t="shared" si="13" ref="F40:R40">F17+F18+F19+F25+F38+F39</f>
        <v>56</v>
      </c>
      <c r="G40" s="547">
        <f t="shared" si="13"/>
        <v>2694</v>
      </c>
      <c r="H40" s="547">
        <f t="shared" si="13"/>
        <v>0</v>
      </c>
      <c r="I40" s="547">
        <f t="shared" si="13"/>
        <v>0</v>
      </c>
      <c r="J40" s="547">
        <f t="shared" si="13"/>
        <v>2694</v>
      </c>
      <c r="K40" s="547">
        <f t="shared" si="13"/>
        <v>1914</v>
      </c>
      <c r="L40" s="547">
        <f t="shared" si="13"/>
        <v>76</v>
      </c>
      <c r="M40" s="547">
        <f t="shared" si="13"/>
        <v>55</v>
      </c>
      <c r="N40" s="547">
        <f t="shared" si="13"/>
        <v>1935</v>
      </c>
      <c r="O40" s="547">
        <f t="shared" si="13"/>
        <v>0</v>
      </c>
      <c r="P40" s="547">
        <f t="shared" si="13"/>
        <v>0</v>
      </c>
      <c r="Q40" s="547">
        <f t="shared" si="13"/>
        <v>1935</v>
      </c>
      <c r="R40" s="547">
        <f t="shared" si="13"/>
        <v>759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606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871</v>
      </c>
      <c r="C44" s="445"/>
      <c r="D44" s="446"/>
      <c r="E44" s="446"/>
      <c r="F44" s="446"/>
      <c r="G44" s="436"/>
      <c r="H44" s="447" t="s">
        <v>864</v>
      </c>
      <c r="I44" s="447"/>
      <c r="J44" s="447"/>
      <c r="K44" s="627"/>
      <c r="L44" s="627"/>
      <c r="M44" s="627"/>
      <c r="N44" s="627"/>
      <c r="O44" s="628" t="s">
        <v>865</v>
      </c>
      <c r="P44" s="629"/>
      <c r="Q44" s="629"/>
      <c r="R44" s="629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77">
      <selection activeCell="A109" sqref="A109:B109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06" t="s">
        <v>607</v>
      </c>
      <c r="B1" s="606"/>
      <c r="C1" s="606"/>
      <c r="D1" s="606"/>
      <c r="E1" s="606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00" t="str">
        <f>"Име на отчитащото се предприятие:"&amp;"           "&amp;'справка №1-БАЛАНС'!E3</f>
        <v>Име на отчитащото се предприятие:           " Слънчо " АД</v>
      </c>
      <c r="B3" s="600"/>
      <c r="C3" s="353" t="s">
        <v>2</v>
      </c>
      <c r="E3" s="353">
        <f>'справка №1-БАЛАНС'!H3</f>
        <v>814244008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7" t="s">
        <v>867</v>
      </c>
      <c r="B4" s="637"/>
      <c r="C4" s="354" t="s">
        <v>4</v>
      </c>
      <c r="D4" s="354"/>
      <c r="E4" s="353">
        <f>'справка №1-БАЛАНС'!H4</f>
        <v>1420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>
        <v>552</v>
      </c>
      <c r="D28" s="153">
        <v>552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>
        <v>3</v>
      </c>
      <c r="D31" s="153">
        <v>3</v>
      </c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79</v>
      </c>
      <c r="D33" s="150">
        <f>SUM(D34:D37)</f>
        <v>79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>
        <v>50</v>
      </c>
      <c r="D34" s="153">
        <v>50</v>
      </c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>
        <v>29</v>
      </c>
      <c r="D35" s="153">
        <v>29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1</v>
      </c>
      <c r="D38" s="150">
        <f>SUM(D39:D42)</f>
        <v>1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>
        <v>1</v>
      </c>
      <c r="D42" s="153">
        <v>1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635</v>
      </c>
      <c r="D43" s="149">
        <f>D24+D28+D29+D31+D30+D32+D33+D38</f>
        <v>635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635</v>
      </c>
      <c r="D44" s="148">
        <f>D43+D21+D19+D9</f>
        <v>635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3</v>
      </c>
      <c r="D71" s="150">
        <f>SUM(D72:D74)</f>
        <v>3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>
        <v>3</v>
      </c>
      <c r="D73" s="153">
        <v>3</v>
      </c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223</v>
      </c>
      <c r="D85" s="149">
        <f>SUM(D86:D90)+D94</f>
        <v>223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223</v>
      </c>
      <c r="D87" s="153">
        <v>223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/>
      <c r="D89" s="153"/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0</v>
      </c>
      <c r="D90" s="148">
        <f>SUM(D91:D93)</f>
        <v>0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/>
      <c r="D93" s="153"/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/>
      <c r="D94" s="153"/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>
        <v>16</v>
      </c>
      <c r="D95" s="153">
        <v>16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242</v>
      </c>
      <c r="D96" s="149">
        <f>D85+D80+D75+D71+D95</f>
        <v>242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242</v>
      </c>
      <c r="D97" s="149">
        <f>D96+D68+D66</f>
        <v>242</v>
      </c>
      <c r="E97" s="149">
        <f>E96+E68+E66</f>
        <v>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05" t="s">
        <v>778</v>
      </c>
      <c r="B107" s="605"/>
      <c r="C107" s="605"/>
      <c r="D107" s="605"/>
      <c r="E107" s="605"/>
      <c r="F107" s="605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04" t="s">
        <v>872</v>
      </c>
      <c r="B109" s="604"/>
      <c r="C109" s="604" t="s">
        <v>862</v>
      </c>
      <c r="D109" s="604"/>
      <c r="E109" s="604"/>
      <c r="F109" s="604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03" t="s">
        <v>858</v>
      </c>
      <c r="D111" s="603"/>
      <c r="E111" s="603"/>
      <c r="F111" s="603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0" sqref="A30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15" t="str">
        <f>'справка №1-БАЛАНС'!E3</f>
        <v>" Слънчо " АД</v>
      </c>
      <c r="D4" s="602"/>
      <c r="E4" s="602"/>
      <c r="F4" s="578"/>
      <c r="G4" s="580" t="s">
        <v>2</v>
      </c>
      <c r="H4" s="580"/>
      <c r="I4" s="589">
        <f>'справка №1-БАЛАНС'!H3</f>
        <v>814244008</v>
      </c>
    </row>
    <row r="5" spans="1:9" ht="15">
      <c r="A5" s="522" t="s">
        <v>5</v>
      </c>
      <c r="B5" s="579"/>
      <c r="C5" s="618">
        <f>'справка №1-БАЛАНС'!E5</f>
        <v>40908</v>
      </c>
      <c r="D5" s="640"/>
      <c r="E5" s="640"/>
      <c r="F5" s="579"/>
      <c r="G5" s="354" t="s">
        <v>4</v>
      </c>
      <c r="H5" s="581"/>
      <c r="I5" s="588">
        <f>'справка №1-БАЛАНС'!H4</f>
        <v>1420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463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534</v>
      </c>
      <c r="H9" s="121" t="s">
        <v>535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792</v>
      </c>
      <c r="B12" s="132" t="s">
        <v>793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594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563</v>
      </c>
      <c r="B17" s="134" t="s">
        <v>800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580</v>
      </c>
      <c r="B26" s="134" t="s">
        <v>815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872</v>
      </c>
      <c r="B30" s="639"/>
      <c r="C30" s="639"/>
      <c r="D30" s="568" t="s">
        <v>817</v>
      </c>
      <c r="E30" s="638" t="s">
        <v>859</v>
      </c>
      <c r="F30" s="638"/>
      <c r="G30" s="638"/>
      <c r="H30" s="519" t="s">
        <v>779</v>
      </c>
      <c r="I30" s="638" t="s">
        <v>860</v>
      </c>
      <c r="J30" s="638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18">
      <selection activeCell="A157" sqref="A157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818</v>
      </c>
      <c r="B2" s="199"/>
      <c r="C2" s="199"/>
      <c r="D2" s="199"/>
      <c r="E2" s="199"/>
      <c r="F2" s="199"/>
    </row>
    <row r="3" spans="1:6" ht="12.75" customHeight="1">
      <c r="A3" s="199" t="s">
        <v>819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15" t="str">
        <f>'справка №1-БАЛАНС'!E3</f>
        <v>" Слънчо " АД</v>
      </c>
      <c r="C5" s="601"/>
      <c r="D5" s="587"/>
      <c r="E5" s="353" t="s">
        <v>2</v>
      </c>
      <c r="F5" s="590">
        <f>'справка №1-БАЛАНС'!H3</f>
        <v>814244008</v>
      </c>
    </row>
    <row r="6" spans="1:13" ht="15" customHeight="1">
      <c r="A6" s="54" t="s">
        <v>820</v>
      </c>
      <c r="B6" s="618">
        <f>'справка №1-БАЛАНС'!E5</f>
        <v>40908</v>
      </c>
      <c r="C6" s="640"/>
      <c r="D6" s="55"/>
      <c r="E6" s="354" t="s">
        <v>4</v>
      </c>
      <c r="F6" s="591">
        <f>'справка №1-БАЛАНС'!H4</f>
        <v>1420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9"/>
      <c r="C7" s="642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821</v>
      </c>
      <c r="B8" s="60" t="s">
        <v>8</v>
      </c>
      <c r="C8" s="61" t="s">
        <v>822</v>
      </c>
      <c r="D8" s="61" t="s">
        <v>823</v>
      </c>
      <c r="E8" s="61" t="s">
        <v>824</v>
      </c>
      <c r="F8" s="61" t="s">
        <v>825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826</v>
      </c>
      <c r="B10" s="65"/>
      <c r="C10" s="536"/>
      <c r="D10" s="536"/>
      <c r="E10" s="536"/>
      <c r="F10" s="536"/>
    </row>
    <row r="11" spans="1:6" ht="18" customHeight="1">
      <c r="A11" s="66" t="s">
        <v>827</v>
      </c>
      <c r="B11" s="67"/>
      <c r="C11" s="536"/>
      <c r="D11" s="536"/>
      <c r="E11" s="536"/>
      <c r="F11" s="536"/>
    </row>
    <row r="12" spans="1:6" ht="14.25" customHeight="1">
      <c r="A12" s="66" t="s">
        <v>828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829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548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551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563</v>
      </c>
      <c r="B27" s="69" t="s">
        <v>830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831</v>
      </c>
      <c r="B28" s="70"/>
      <c r="C28" s="536"/>
      <c r="D28" s="536"/>
      <c r="E28" s="536"/>
      <c r="F28" s="551"/>
    </row>
    <row r="29" spans="1:6" ht="12.75">
      <c r="A29" s="66" t="s">
        <v>542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545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548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551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580</v>
      </c>
      <c r="B44" s="69" t="s">
        <v>832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833</v>
      </c>
      <c r="B45" s="70"/>
      <c r="C45" s="536"/>
      <c r="D45" s="536"/>
      <c r="E45" s="536"/>
      <c r="F45" s="551"/>
    </row>
    <row r="46" spans="1:6" ht="12.75">
      <c r="A46" s="66" t="s">
        <v>542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545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548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551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599</v>
      </c>
      <c r="B61" s="69" t="s">
        <v>834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835</v>
      </c>
      <c r="B62" s="70"/>
      <c r="C62" s="536"/>
      <c r="D62" s="536"/>
      <c r="E62" s="536"/>
      <c r="F62" s="551"/>
    </row>
    <row r="63" spans="1:6" ht="12.75">
      <c r="A63" s="66" t="s">
        <v>542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545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548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551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836</v>
      </c>
      <c r="B78" s="69" t="s">
        <v>837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838</v>
      </c>
      <c r="B79" s="69" t="s">
        <v>839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840</v>
      </c>
      <c r="B80" s="69"/>
      <c r="C80" s="536"/>
      <c r="D80" s="536"/>
      <c r="E80" s="536"/>
      <c r="F80" s="551"/>
    </row>
    <row r="81" spans="1:6" ht="14.25" customHeight="1">
      <c r="A81" s="66" t="s">
        <v>827</v>
      </c>
      <c r="B81" s="70"/>
      <c r="C81" s="536"/>
      <c r="D81" s="536"/>
      <c r="E81" s="536"/>
      <c r="F81" s="551"/>
    </row>
    <row r="82" spans="1:6" ht="12.75">
      <c r="A82" s="66" t="s">
        <v>828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829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548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551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563</v>
      </c>
      <c r="B97" s="69" t="s">
        <v>841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831</v>
      </c>
      <c r="B98" s="70"/>
      <c r="C98" s="536"/>
      <c r="D98" s="536"/>
      <c r="E98" s="536"/>
      <c r="F98" s="551"/>
    </row>
    <row r="99" spans="1:6" ht="12.75">
      <c r="A99" s="66" t="s">
        <v>542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545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548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551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580</v>
      </c>
      <c r="B114" s="69" t="s">
        <v>842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833</v>
      </c>
      <c r="B115" s="70"/>
      <c r="C115" s="536"/>
      <c r="D115" s="536"/>
      <c r="E115" s="536"/>
      <c r="F115" s="551"/>
    </row>
    <row r="116" spans="1:6" ht="12.75">
      <c r="A116" s="66" t="s">
        <v>542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545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548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551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599</v>
      </c>
      <c r="B131" s="69" t="s">
        <v>843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835</v>
      </c>
      <c r="B132" s="70"/>
      <c r="C132" s="536"/>
      <c r="D132" s="536"/>
      <c r="E132" s="536"/>
      <c r="F132" s="551"/>
    </row>
    <row r="133" spans="1:6" ht="12.75">
      <c r="A133" s="66" t="s">
        <v>542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545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548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551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836</v>
      </c>
      <c r="B148" s="69" t="s">
        <v>844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845</v>
      </c>
      <c r="B149" s="69" t="s">
        <v>846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868</v>
      </c>
      <c r="B151" s="561"/>
      <c r="C151" s="641" t="s">
        <v>862</v>
      </c>
      <c r="D151" s="641"/>
      <c r="E151" s="641"/>
      <c r="F151" s="641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41" t="s">
        <v>858</v>
      </c>
      <c r="D153" s="641"/>
      <c r="E153" s="641"/>
      <c r="F153" s="641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Root</cp:lastModifiedBy>
  <cp:lastPrinted>2010-02-10T14:27:23Z</cp:lastPrinted>
  <dcterms:created xsi:type="dcterms:W3CDTF">2000-06-29T12:02:40Z</dcterms:created>
  <dcterms:modified xsi:type="dcterms:W3CDTF">2012-01-31T08:49:27Z</dcterms:modified>
  <cp:category/>
  <cp:version/>
  <cp:contentType/>
  <cp:contentStatus/>
</cp:coreProperties>
</file>