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<sst xmlns="http://schemas.openxmlformats.org/spreadsheetml/2006/main" count="1074" uniqueCount="885">
  <si>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</si>
  <si>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</si>
  <si>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</si>
  <si>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</si>
  <si>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</si>
  <si>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</si>
  <si>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</si>
  <si>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</si>
  <si>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</si>
  <si>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</si>
  <si>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</si>
  <si>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</si>
  <si>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</si>
  <si>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</si>
  <si>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</si>
  <si>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</si>
  <si>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</si>
  <si>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</si>
  <si>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</si>
  <si>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</si>
  <si>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</si>
  <si>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</si>
  <si>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</si>
  <si>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</si>
  <si>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</si>
  <si>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</si>
  <si>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</si>
  <si>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</si>
  <si>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</si>
  <si>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</si>
  <si>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</si>
  <si>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</si>
  <si>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</si>
  <si>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</si>
  <si>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</si>
  <si>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</si>
  <si>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</si>
  <si>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</si>
  <si>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</si>
  <si>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</si>
  <si>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</si>
  <si>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</si>
  <si>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</si>
  <si>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</si>
  <si>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</si>
  <si>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</si>
  <si>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</si>
  <si>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</si>
  <si>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</si>
  <si>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</si>
  <si>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</si>
  <si>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</si>
  <si>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</si>
  <si>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</si>
  <si>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</si>
  <si>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</si>
  <si>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</si>
  <si>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</si>
  <si>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</si>
  <si>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</si>
  <si>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</si>
  <si>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</si>
  <si>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</si>
  <si>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</si>
  <si>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</si>
  <si>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</si>
  <si>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</si>
  <si>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</si>
  <si>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</si>
  <si>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</si>
  <si>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</si>
  <si>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</si>
  <si>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</si>
  <si>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</si>
  <si>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</si>
  <si>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</si>
  <si>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</si>
  <si>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</si>
  <si>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</si>
  <si>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</si>
  <si>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</si>
  <si>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</si>
  <si>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</si>
  <si>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</si>
  <si>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</si>
  <si>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</si>
  <si>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</si>
  <si>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</si>
  <si>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</si>
  <si>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</si>
  <si>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</si>
  <si>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</si>
  <si>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</si>
  <si>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</si>
  <si>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</si>
  <si>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</si>
  <si>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</si>
  <si>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</si>
  <si>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</si>
  <si>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</si>
  <si>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</si>
  <si>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</si>
  <si>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</si>
  <si>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</si>
  <si>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</si>
  <si>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</si>
  <si>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</si>
  <si>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</si>
  <si>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</si>
  <si>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</si>
  <si>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</si>
  <si>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</si>
  <si>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</si>
  <si>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</si>
  <si>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</si>
  <si>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</si>
  <si>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</si>
  <si>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</si>
  <si>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</si>
  <si>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</si>
  <si>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</si>
  <si>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</si>
  <si>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</si>
  <si>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</si>
  <si>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</si>
  <si>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</si>
  <si>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</si>
  <si>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</si>
  <si>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</si>
  <si>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</si>
  <si>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</si>
  <si>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</si>
  <si>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</si>
  <si>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</si>
  <si>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</si>
  <si>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</si>
  <si>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</si>
  <si>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</si>
  <si>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</si>
  <si>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</si>
  <si>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</si>
  <si>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</si>
  <si>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</si>
  <si>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</si>
  <si>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</si>
  <si>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</si>
  <si>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</si>
  <si>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</si>
  <si>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</si>
  <si>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</si>
  <si>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</si>
  <si>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</si>
  <si>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</si>
  <si>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</si>
  <si>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</si>
  <si>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</si>
  <si>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</si>
  <si>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</si>
  <si>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</si>
  <si>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</si>
  <si>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</si>
  <si>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</si>
  <si>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</si>
  <si>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</si>
  <si>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</si>
  <si>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</si>
  <si>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</si>
  <si>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</si>
  <si>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</si>
  <si>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</si>
  <si>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</si>
  <si>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</si>
  <si>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</si>
  <si>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</si>
  <si>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</si>
  <si>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</si>
  <si>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</si>
  <si>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</si>
  <si>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</si>
  <si>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</si>
  <si>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</si>
  <si>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</si>
  <si>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</si>
  <si>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</si>
  <si>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</si>
  <si>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</si>
  <si>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</si>
  <si>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</si>
  <si>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</si>
  <si>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</si>
  <si>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</si>
  <si>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</si>
  <si>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</si>
  <si>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</si>
  <si>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</si>
  <si>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</si>
  <si>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</si>
  <si>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</si>
  <si>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</si>
  <si>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</si>
  <si>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</si>
  <si>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</si>
  <si>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</si>
  <si>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</si>
  <si>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</si>
  <si>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</si>
  <si>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</si>
  <si>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</si>
  <si>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</si>
  <si>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</si>
  <si>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</si>
  <si>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</si>
  <si>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</si>
  <si>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</si>
  <si>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</si>
  <si>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</si>
  <si>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</si>
  <si>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</si>
  <si>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</si>
  <si>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</si>
  <si>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</si>
  <si>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</si>
  <si>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</si>
  <si>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</si>
  <si>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</si>
  <si>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</si>
  <si>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</si>
  <si>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</si>
  <si>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</si>
  <si>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</si>
  <si>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</si>
  <si>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</si>
  <si>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</si>
  <si>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</si>
  <si>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</si>
  <si>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</si>
  <si>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</si>
  <si>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</si>
  <si>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</si>
  <si>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</si>
  <si>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</si>
  <si>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</si>
  <si>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</si>
  <si>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</si>
  <si>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</si>
  <si>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</si>
  <si>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</si>
  <si>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</si>
  <si>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</si>
  <si>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</si>
  <si>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</si>
  <si>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</si>
  <si>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</si>
  <si>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</si>
  <si>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</si>
  <si>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</si>
  <si>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</si>
  <si>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</si>
  <si>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</si>
  <si>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</si>
  <si>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</si>
  <si>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</si>
  <si>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</si>
  <si>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</si>
  <si>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</si>
  <si>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</si>
  <si>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</si>
  <si>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</si>
  <si>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</si>
  <si>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</si>
  <si>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</si>
  <si>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</si>
  <si>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</si>
  <si>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</si>
  <si>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</si>
  <si>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</si>
  <si>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</si>
  <si>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</si>
  <si>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</si>
  <si>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</si>
  <si>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</si>
  <si>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</si>
  <si>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</si>
  <si>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</si>
  <si>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</si>
  <si>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</si>
  <si>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</si>
  <si>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</si>
  <si>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</si>
  <si>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</si>
  <si>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</si>
  <si>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</si>
  <si>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</si>
  <si>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</si>
  <si>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</si>
  <si>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</si>
  <si>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</si>
  <si>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</si>
  <si>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</si>
  <si>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</si>
  <si>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</si>
  <si>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</si>
  <si>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</si>
  <si>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</si>
  <si>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</si>
  <si>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</si>
  <si>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</si>
  <si>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</si>
  <si>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</si>
  <si>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</si>
  <si>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</si>
  <si>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</si>
  <si>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</si>
  <si>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</si>
  <si>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</si>
  <si>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</si>
  <si>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</si>
  <si>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</si>
  <si>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</si>
  <si>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</si>
  <si>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</si>
  <si>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</si>
  <si>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</si>
  <si>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</si>
  <si>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</si>
  <si>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</si>
  <si>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</si>
  <si>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</si>
  <si>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</si>
  <si>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</si>
  <si>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</si>
  <si>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</si>
  <si>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</si>
  <si>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</si>
  <si>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</si>
  <si>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</si>
  <si>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</si>
  <si>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</si>
  <si>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</si>
  <si>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</si>
  <si>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</si>
  <si>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</si>
  <si>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</si>
  <si>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</si>
  <si>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</si>
  <si>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</si>
  <si>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</si>
  <si>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</si>
  <si>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</si>
  <si>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</si>
  <si>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</si>
  <si>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</si>
  <si>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</si>
  <si>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</si>
  <si>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</si>
  <si>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</si>
  <si>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</si>
  <si>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</si>
  <si>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</si>
  <si>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</si>
  <si>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</si>
  <si>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</si>
  <si>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</si>
  <si>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</si>
  <si>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</si>
  <si>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</si>
  <si>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</si>
  <si>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</si>
  <si>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</si>
  <si>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</si>
  <si>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</si>
  <si>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</si>
  <si>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</si>
  <si>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</si>
  <si>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</si>
  <si>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</si>
  <si>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</si>
  <si>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</si>
  <si>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</si>
  <si>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</si>
  <si>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</si>
  <si>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</si>
  <si>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</si>
  <si>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</si>
  <si>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</si>
  <si>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</si>
  <si>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</si>
  <si>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</si>
  <si>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</si>
  <si>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</si>
  <si>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</si>
  <si>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</si>
  <si>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</si>
  <si>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</si>
  <si>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</si>
  <si>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</si>
  <si>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</si>
  <si>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</si>
  <si>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</si>
  <si>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</si>
  <si>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</si>
  <si>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</si>
  <si>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</si>
  <si>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</si>
  <si>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</si>
  <si>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</si>
  <si>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</si>
  <si>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</si>
  <si>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</si>
  <si>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</si>
  <si>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</si>
  <si>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</si>
  <si>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</si>
  <si>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</si>
  <si>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</si>
  <si>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</si>
  <si>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</si>
  <si>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</si>
  <si>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</si>
  <si>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</si>
  <si>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</si>
  <si>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</si>
  <si>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</si>
  <si>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</si>
  <si>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</si>
  <si>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</si>
  <si>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</si>
  <si>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</si>
  <si>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</si>
  <si>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</si>
  <si>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</si>
  <si>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</si>
  <si>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</si>
  <si>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</si>
  <si>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</si>
  <si>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</si>
  <si>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</si>
  <si>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</si>
  <si>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</si>
  <si>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</si>
  <si>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</si>
  <si>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</si>
  <si>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</si>
  <si>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</si>
  <si>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</si>
  <si>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</si>
  <si>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</si>
  <si>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</si>
  <si>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</si>
  <si>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</si>
  <si>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</si>
  <si>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</si>
  <si>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</si>
  <si>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</si>
  <si>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</si>
  <si>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</si>
  <si>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</si>
  <si>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</si>
  <si>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</si>
  <si>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</si>
  <si>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</si>
  <si>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</si>
  <si>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</si>
  <si>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</si>
  <si>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</si>
  <si>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</si>
  <si>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</si>
  <si>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</si>
  <si>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</si>
  <si>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</si>
  <si>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</si>
  <si>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</si>
  <si>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</si>
  <si>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</si>
  <si>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</si>
  <si>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</si>
  <si>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</si>
  <si>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</si>
  <si>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</si>
  <si>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</si>
  <si>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</si>
  <si>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</si>
  <si>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</si>
  <si>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</si>
  <si>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</si>
  <si>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</si>
  <si>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</si>
  <si>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</si>
  <si>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</si>
  <si>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</si>
  <si>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</si>
  <si>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</si>
  <si>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</si>
  <si>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</si>
  <si>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</si>
  <si>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</si>
  <si>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</si>
  <si>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</si>
  <si>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</si>
  <si>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</si>
  <si>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</si>
  <si>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</si>
  <si>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</si>
  <si>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</si>
  <si>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</si>
  <si>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</si>
  <si>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</si>
  <si>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</si>
  <si>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</si>
  <si>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</si>
  <si>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</si>
  <si>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</si>
  <si>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</si>
  <si>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</si>
  <si>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</si>
  <si>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</si>
  <si>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</si>
  <si>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</si>
  <si>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</si>
  <si>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</si>
  <si>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</si>
  <si>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</si>
  <si>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</si>
  <si>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</si>
  <si>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</si>
  <si>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</si>
  <si>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</si>
  <si>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</si>
  <si>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</si>
  <si>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</si>
  <si>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</si>
  <si>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</si>
  <si>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</si>
  <si>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</si>
  <si>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</si>
  <si>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</si>
  <si>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</si>
  <si>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</si>
  <si>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</si>
  <si>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</si>
  <si>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</si>
  <si>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</si>
  <si>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</si>
  <si>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</si>
  <si>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</si>
  <si>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</si>
  <si>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</si>
  <si>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</si>
  <si>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</si>
  <si>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</si>
  <si>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</si>
  <si>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</si>
  <si>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</si>
  <si>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</si>
  <si>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</si>
  <si>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</si>
  <si>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</si>
  <si>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</si>
  <si>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</si>
  <si>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</si>
  <si>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</si>
  <si>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</si>
  <si>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</si>
  <si>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</si>
  <si>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</si>
  <si>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</si>
  <si>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</si>
  <si>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</si>
  <si>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</si>
  <si>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</si>
  <si>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</si>
  <si>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</si>
  <si>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</si>
  <si>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</si>
  <si>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</si>
  <si>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</si>
  <si>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</si>
  <si>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</si>
  <si>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</si>
  <si>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</si>
  <si>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</si>
  <si>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</si>
  <si>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</si>
  <si>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</si>
  <si>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</si>
  <si>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</si>
  <si>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</si>
  <si>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</si>
  <si>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</si>
  <si>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</si>
  <si>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</si>
  <si>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</si>
  <si>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</si>
  <si>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</si>
  <si>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</si>
  <si>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</si>
  <si>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</si>
  <si>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</si>
  <si>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</si>
  <si>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</si>
  <si>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</si>
  <si>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</si>
  <si>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</si>
  <si>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</si>
  <si>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</si>
  <si>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</si>
  <si>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</si>
  <si>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</si>
  <si>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</si>
  <si>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</si>
  <si>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</si>
  <si>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</si>
  <si>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</si>
  <si>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</si>
  <si>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</si>
  <si>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</si>
  <si>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</si>
  <si>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</si>
  <si>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</si>
  <si>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</si>
  <si>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</si>
  <si>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</si>
  <si>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</si>
  <si>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</si>
  <si>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</si>
  <si>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</si>
  <si>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</si>
  <si>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</si>
  <si>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</si>
  <si>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</si>
  <si>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</si>
  <si>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</si>
  <si>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</si>
  <si>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</si>
  <si>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</si>
  <si>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</si>
  <si>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</si>
  <si>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</si>
  <si>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</si>
  <si>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</si>
  <si>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</si>
  <si>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</si>
  <si>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</si>
  <si>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</si>
  <si>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</si>
  <si>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</si>
  <si>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</si>
  <si>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</si>
  <si>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</si>
  <si>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</si>
  <si>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</si>
  <si>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</si>
  <si>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</si>
  <si>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</si>
  <si>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</si>
  <si>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</si>
  <si>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</si>
  <si>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</si>
  <si>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</si>
  <si>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</si>
  <si>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</si>
  <si>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</si>
  <si>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</si>
  <si>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</si>
  <si>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</si>
  <si>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</si>
  <si>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</si>
  <si>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</si>
  <si>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</si>
  <si>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</si>
  <si>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</si>
  <si>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</si>
  <si>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</si>
  <si>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</si>
  <si>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</si>
  <si>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</si>
  <si>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</si>
  <si>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</si>
  <si>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</si>
  <si>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</si>
  <si>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</si>
  <si>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</si>
  <si>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</si>
  <si>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</si>
  <si>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</si>
  <si>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</si>
  <si>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</si>
  <si>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</si>
  <si>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</si>
  <si>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</si>
  <si>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</si>
  <si>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</si>
  <si>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</si>
  <si>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</si>
  <si>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</si>
  <si>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</si>
  <si>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</si>
  <si>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</si>
  <si>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</si>
  <si>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</si>
  <si>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</si>
  <si>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</si>
  <si>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</si>
  <si>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</si>
  <si>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</si>
  <si>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</si>
  <si>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</si>
  <si>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</si>
  <si>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</si>
  <si>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</si>
  <si>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</si>
  <si>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</si>
  <si>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</si>
  <si>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</si>
  <si>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</si>
  <si>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</si>
  <si>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</si>
  <si>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</si>
  <si>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</si>
  <si>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</si>
  <si>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</si>
  <si>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</si>
  <si>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</si>
  <si>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</si>
  <si>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</si>
  <si>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</si>
  <si>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</si>
  <si>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</si>
  <si>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</si>
  <si>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</si>
  <si>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</si>
  <si>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</si>
  <si>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</si>
  <si>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</si>
  <si>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</si>
  <si>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</si>
  <si>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</si>
  <si>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</si>
  <si>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</si>
  <si>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</si>
  <si>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</si>
  <si>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</si>
  <si>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</si>
  <si>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</si>
  <si>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</si>
  <si>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</si>
  <si>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</si>
  <si>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</si>
  <si>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</si>
  <si>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</si>
  <si>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</si>
  <si>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</si>
  <si>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</si>
  <si>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</si>
  <si>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</si>
  <si>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</si>
  <si>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</si>
  <si>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</si>
  <si>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</si>
  <si>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</si>
  <si>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</si>
  <si>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</si>
  <si>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</si>
  <si>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</si>
  <si>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</si>
  <si>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</si>
  <si>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</si>
  <si>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</si>
  <si>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</si>
  <si>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</si>
  <si>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</si>
  <si>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</si>
  <si>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</si>
  <si>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</si>
  <si>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</si>
  <si>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</si>
  <si>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</si>
  <si>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</si>
  <si>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</si>
  <si>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</si>
  <si>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</si>
  <si>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</si>
  <si>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</si>
  <si>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</si>
  <si>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</si>
  <si>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</si>
  <si>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</si>
  <si>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</si>
  <si>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</si>
  <si>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</si>
  <si>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</si>
  <si>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</si>
  <si>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</si>
  <si>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</si>
  <si>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</si>
  <si>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</si>
  <si>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</si>
  <si>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</si>
  <si>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</si>
  <si>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</si>
  <si>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</si>
  <si>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</si>
  <si>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</si>
  <si>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</si>
  <si>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</si>
  <si>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</si>
  <si>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</si>
  <si>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</si>
  <si>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</si>
  <si>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</si>
  <si>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</si>
  <si>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</si>
  <si>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</si>
  <si>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</si>
  <si>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</si>
  <si>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</si>
  <si>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</si>
  <si>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</si>
  <si>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</si>
  <si>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</si>
  <si>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</si>
  <si>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</si>
  <si>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</si>
  <si>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</si>
  <si>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</si>
  <si>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</si>
  <si>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</si>
  <si>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</si>
  <si>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</si>
  <si>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</si>
  <si>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</si>
  <si>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</si>
  <si>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</si>
  <si>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</si>
  <si>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</si>
  <si>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</si>
  <si>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</si>
  <si>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</si>
  <si>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</si>
  <si>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</si>
  <si>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</si>
  <si>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</si>
  <si>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</si>
  <si>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</si>
  <si>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</si>
  <si>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</si>
  <si>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</si>
  <si>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</si>
  <si>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</si>
  <si>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</si>
  <si>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</si>
  <si>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</si>
  <si>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</si>
  <si>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</si>
  <si>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</si>
  <si>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</si>
  <si>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</si>
  <si>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</si>
  <si>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</si>
  <si>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</si>
  <si>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</si>
  <si>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</si>
  <si>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</si>
  <si>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</si>
  <si>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</si>
  <si>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</si>
  <si>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</si>
  <si>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</si>
  <si>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</si>
  <si>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</si>
  <si>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</si>
  <si>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</si>
  <si>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</si>
  <si>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</si>
  <si>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</si>
  <si>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</si>
  <si>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</si>
  <si>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</si>
  <si>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01.01.2012 г. до 30.09.2012 г.</t>
  </si>
  <si>
    <t>Дата на съставяне: 15.10.2012 г.</t>
  </si>
  <si>
    <t>15.10.2012 г.</t>
  </si>
  <si>
    <t xml:space="preserve">Дата на съставяне:     15.10.2012 г.                                  </t>
  </si>
  <si>
    <t xml:space="preserve">Дата  на съставяне:15.10.2012 г.                                                                                                                                </t>
  </si>
  <si>
    <t xml:space="preserve">Дата на съставяне: 15.10.2012 г.                    </t>
  </si>
  <si>
    <t>Дата на съставяне:15.10.2012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</si>
</sst>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9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3501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4875</v>
      </c>
      <c r="D12" s="151">
        <v>5100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8366</v>
      </c>
      <c r="D19" s="155">
        <f>SUM(D11:D18)</f>
        <v>8602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781</v>
      </c>
      <c r="H27" s="154">
        <f>SUM(H28:H30)</f>
        <v>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1042</v>
      </c>
      <c r="H28" s="152">
        <v>357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-261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916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775</v>
      </c>
      <c r="H33" s="154">
        <f>H27+H31+H32</f>
        <v>1012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9928</v>
      </c>
      <c r="H36" s="154">
        <f>H25+H17+H33</f>
        <v>10165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80</v>
      </c>
      <c r="H53" s="152">
        <v>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14382</v>
      </c>
      <c r="D55" s="155">
        <f>D19+D20+D21+D27+D32+D45+D51+D53+D54</f>
        <v>14618</v>
      </c>
      <c r="E55" s="237" t="s">
        <v>172</v>
      </c>
      <c r="F55" s="261" t="s">
        <v>173</v>
      </c>
      <c r="G55" s="154">
        <f>G49+G51+G52+G53+G54</f>
        <v>80</v>
      </c>
      <c r="H55" s="154">
        <f>H49+H51+H52+H53+H54</f>
        <v>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3769</v>
      </c>
      <c r="H61" s="154">
        <f>SUM(H62:H68)</f>
        <v>3944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3</v>
      </c>
      <c r="E64" s="237" t="s">
        <v>200</v>
      </c>
      <c r="F64" s="242" t="s">
        <v>201</v>
      </c>
      <c r="G64" s="152">
        <v>422</v>
      </c>
      <c r="H64" s="152">
        <v>435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v>24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7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12</v>
      </c>
      <c r="E68" s="237" t="s">
        <v>213</v>
      </c>
      <c r="F68" s="242" t="s">
        <v>214</v>
      </c>
      <c r="G68" s="152">
        <v>3302</v>
      </c>
      <c r="H68" s="152">
        <v>3478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829</v>
      </c>
      <c r="H69" s="152">
        <v>715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4598</v>
      </c>
      <c r="H71" s="161">
        <f>H59+H60+H61+H69+H70</f>
        <v>4659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51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</v>
      </c>
      <c r="D75" s="155">
        <f>SUM(D67:D74)</f>
        <v>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4598</v>
      </c>
      <c r="H79" s="162">
        <f>H71+H74+H75+H76</f>
        <v>4659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152</v>
      </c>
      <c r="D90" s="151">
        <v>267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158</v>
      </c>
      <c r="D91" s="155">
        <f>SUM(D87:D90)</f>
        <v>271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224</v>
      </c>
      <c r="D93" s="155">
        <f>D64+D75+D84+D91+D92</f>
        <v>286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14606</v>
      </c>
      <c r="D94" s="164">
        <f>D93+D55</f>
        <v>14904</v>
      </c>
      <c r="E94" s="449" t="s">
        <v>270</v>
      </c>
      <c r="F94" s="289" t="s">
        <v>271</v>
      </c>
      <c r="G94" s="165">
        <f>G36+G39+G55+G79</f>
        <v>14606</v>
      </c>
      <c r="H94" s="165">
        <f>H36+H39+H55+H79</f>
        <v>14904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G22" sqref="G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01.01.2012 г. до 30.09.2012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</v>
      </c>
      <c r="D9" s="46">
        <v>10</v>
      </c>
      <c r="E9" s="298" t="s">
        <v>284</v>
      </c>
      <c r="F9" s="549" t="s">
        <v>285</v>
      </c>
      <c r="G9" s="550"/>
      <c r="H9" s="550">
        <v>4</v>
      </c>
    </row>
    <row r="10" spans="1:8" ht="12">
      <c r="A10" s="298" t="s">
        <v>286</v>
      </c>
      <c r="B10" s="299" t="s">
        <v>287</v>
      </c>
      <c r="C10" s="46">
        <v>29</v>
      </c>
      <c r="D10" s="46">
        <v>18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163</v>
      </c>
      <c r="D11" s="46">
        <v>183</v>
      </c>
      <c r="E11" s="300" t="s">
        <v>292</v>
      </c>
      <c r="F11" s="549" t="s">
        <v>293</v>
      </c>
      <c r="G11" s="550"/>
      <c r="H11" s="550">
        <v>28</v>
      </c>
    </row>
    <row r="12" spans="1:8" ht="12">
      <c r="A12" s="298" t="s">
        <v>294</v>
      </c>
      <c r="B12" s="299" t="s">
        <v>295</v>
      </c>
      <c r="C12" s="46">
        <v>82</v>
      </c>
      <c r="D12" s="46">
        <v>92</v>
      </c>
      <c r="E12" s="300" t="s">
        <v>78</v>
      </c>
      <c r="F12" s="549" t="s">
        <v>296</v>
      </c>
      <c r="G12" s="550">
        <v>59</v>
      </c>
      <c r="H12" s="550">
        <v>135</v>
      </c>
    </row>
    <row r="13" spans="1:18" ht="12">
      <c r="A13" s="298" t="s">
        <v>297</v>
      </c>
      <c r="B13" s="299" t="s">
        <v>298</v>
      </c>
      <c r="C13" s="46">
        <v>13</v>
      </c>
      <c r="D13" s="46">
        <v>15</v>
      </c>
      <c r="E13" s="301" t="s">
        <v>51</v>
      </c>
      <c r="F13" s="551" t="s">
        <v>299</v>
      </c>
      <c r="G13" s="548">
        <f>SUM(G9:G12)</f>
        <v>59</v>
      </c>
      <c r="H13" s="548">
        <f>SUM(H9:H12)</f>
        <v>167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17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150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300</v>
      </c>
      <c r="D19" s="49">
        <f>SUM(D9:D15)+D16</f>
        <v>485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4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45</v>
      </c>
      <c r="H21" s="550">
        <v>54</v>
      </c>
    </row>
    <row r="22" spans="1:8" ht="24">
      <c r="A22" s="304" t="s">
        <v>323</v>
      </c>
      <c r="B22" s="305" t="s">
        <v>324</v>
      </c>
      <c r="C22" s="46">
        <v>16</v>
      </c>
      <c r="D22" s="46">
        <v>22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57</v>
      </c>
      <c r="D23" s="46">
        <v>60</v>
      </c>
      <c r="E23" s="298" t="s">
        <v>329</v>
      </c>
      <c r="F23" s="552" t="s">
        <v>330</v>
      </c>
      <c r="G23" s="550">
        <v>263</v>
      </c>
      <c r="H23" s="550">
        <v>1258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309</v>
      </c>
      <c r="H24" s="548">
        <f>SUM(H19:H23)</f>
        <v>1316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74</v>
      </c>
      <c r="D26" s="49">
        <f>SUM(D22:D25)</f>
        <v>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374</v>
      </c>
      <c r="D28" s="50">
        <f>D26+D19</f>
        <v>567</v>
      </c>
      <c r="E28" s="127" t="s">
        <v>338</v>
      </c>
      <c r="F28" s="554" t="s">
        <v>339</v>
      </c>
      <c r="G28" s="548">
        <f>G13+G15+G24</f>
        <v>368</v>
      </c>
      <c r="H28" s="548">
        <f>H13+H15+H24</f>
        <v>1483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916</v>
      </c>
      <c r="E30" s="127" t="s">
        <v>342</v>
      </c>
      <c r="F30" s="554" t="s">
        <v>343</v>
      </c>
      <c r="G30" s="53">
        <f>IF((C28-G28)&gt;0,C28-G28,0)</f>
        <v>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374</v>
      </c>
      <c r="D33" s="49">
        <f>D28-D31+D32</f>
        <v>567</v>
      </c>
      <c r="E33" s="127" t="s">
        <v>352</v>
      </c>
      <c r="F33" s="554" t="s">
        <v>353</v>
      </c>
      <c r="G33" s="53">
        <f>G32-G31+G28</f>
        <v>368</v>
      </c>
      <c r="H33" s="53">
        <f>H32-H31+H28</f>
        <v>1483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916</v>
      </c>
      <c r="E34" s="128" t="s">
        <v>356</v>
      </c>
      <c r="F34" s="554" t="s">
        <v>357</v>
      </c>
      <c r="G34" s="548">
        <f>IF((C33-G33)&gt;0,C33-G33,0)</f>
        <v>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916</v>
      </c>
      <c r="E39" s="313" t="s">
        <v>368</v>
      </c>
      <c r="F39" s="558" t="s">
        <v>369</v>
      </c>
      <c r="G39" s="559">
        <f>IF(G34&gt;0,IF(C35+G34&lt;0,0,C35+G34),IF(C34-C35&lt;0,C35-C34,0))</f>
        <v>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916</v>
      </c>
      <c r="E41" s="127" t="s">
        <v>375</v>
      </c>
      <c r="F41" s="571" t="s">
        <v>376</v>
      </c>
      <c r="G41" s="52">
        <f>IF(C39=0,IF(G39-G40&gt;0,G39-G40+C40,0),IF(C39-C40&lt;0,C40-C39+G40,0))</f>
        <v>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374</v>
      </c>
      <c r="D42" s="53">
        <f>D33+D35+D39</f>
        <v>1483</v>
      </c>
      <c r="E42" s="128" t="s">
        <v>379</v>
      </c>
      <c r="F42" s="129" t="s">
        <v>380</v>
      </c>
      <c r="G42" s="53">
        <f>G39+G33</f>
        <v>374</v>
      </c>
      <c r="H42" s="53">
        <f>H39+H33</f>
        <v>1483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01.01.2012 г. до 30.09.2012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145</v>
      </c>
      <c r="D10" s="54">
        <v>223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-72</v>
      </c>
      <c r="D11" s="54">
        <v>-125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-41</v>
      </c>
      <c r="D13" s="54">
        <v>-62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-12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27</v>
      </c>
      <c r="D20" s="55">
        <f>SUM(D10:D19)</f>
        <v>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-6</v>
      </c>
      <c r="D37" s="54">
        <v>-9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-16</v>
      </c>
      <c r="D39" s="54">
        <v>-22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-23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9" sqref="I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01.01.2012 г. до 30.09.2012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1273</v>
      </c>
      <c r="J11" s="58">
        <f>'справка №1-БАЛАНС'!H29+'справка №1-БАЛАНС'!H32</f>
        <v>-261</v>
      </c>
      <c r="K11" s="60"/>
      <c r="L11" s="344">
        <f>SUM(C11:K11)</f>
        <v>10165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1273</v>
      </c>
      <c r="J15" s="61">
        <f t="shared" si="2"/>
        <v>-261</v>
      </c>
      <c r="K15" s="61">
        <f t="shared" si="2"/>
        <v>0</v>
      </c>
      <c r="L15" s="344">
        <f t="shared" si="1"/>
        <v>10165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-231</v>
      </c>
      <c r="J28" s="60"/>
      <c r="K28" s="60"/>
      <c r="L28" s="344">
        <f t="shared" si="1"/>
        <v>-231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1042</v>
      </c>
      <c r="J29" s="59">
        <f t="shared" si="6"/>
        <v>-267</v>
      </c>
      <c r="K29" s="59">
        <f t="shared" si="6"/>
        <v>0</v>
      </c>
      <c r="L29" s="344">
        <f t="shared" si="1"/>
        <v>9928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1042</v>
      </c>
      <c r="J32" s="59">
        <f t="shared" si="7"/>
        <v>-267</v>
      </c>
      <c r="K32" s="59">
        <f t="shared" si="7"/>
        <v>0</v>
      </c>
      <c r="L32" s="344">
        <f t="shared" si="1"/>
        <v>9928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4">
      <selection activeCell="K11" sqref="K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01.01.2012 г. до 30.09.2012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996</v>
      </c>
      <c r="L10" s="65">
        <v>163</v>
      </c>
      <c r="M10" s="65"/>
      <c r="N10" s="74">
        <f aca="true" t="shared" si="4" ref="N10:N39">K10+L10-M10</f>
        <v>1159</v>
      </c>
      <c r="O10" s="65"/>
      <c r="P10" s="65"/>
      <c r="Q10" s="74">
        <f t="shared" si="0"/>
        <v>1159</v>
      </c>
      <c r="R10" s="74">
        <f t="shared" si="1"/>
        <v>4875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1206</v>
      </c>
      <c r="L17" s="75">
        <f>SUM(L9:L16)</f>
        <v>164</v>
      </c>
      <c r="M17" s="75">
        <f>SUM(M9:M16)</f>
        <v>0</v>
      </c>
      <c r="N17" s="74">
        <f t="shared" si="4"/>
        <v>1370</v>
      </c>
      <c r="O17" s="75">
        <f>SUM(O9:O16)</f>
        <v>0</v>
      </c>
      <c r="P17" s="75">
        <f>SUM(P9:P16)</f>
        <v>0</v>
      </c>
      <c r="Q17" s="74">
        <f t="shared" si="5"/>
        <v>1370</v>
      </c>
      <c r="R17" s="74">
        <f t="shared" si="6"/>
        <v>8366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1206</v>
      </c>
      <c r="L40" s="438">
        <f t="shared" si="13"/>
        <v>164</v>
      </c>
      <c r="M40" s="438">
        <f t="shared" si="13"/>
        <v>0</v>
      </c>
      <c r="N40" s="438">
        <f t="shared" si="13"/>
        <v>1370</v>
      </c>
      <c r="O40" s="438">
        <f t="shared" si="13"/>
        <v>0</v>
      </c>
      <c r="P40" s="438">
        <f t="shared" si="13"/>
        <v>0</v>
      </c>
      <c r="Q40" s="438">
        <f t="shared" si="13"/>
        <v>1370</v>
      </c>
      <c r="R40" s="438">
        <f t="shared" si="13"/>
        <v>14382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01.01.2012 г. до 30.09.2012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51</v>
      </c>
      <c r="D38" s="105">
        <f>SUM(D39:D42)</f>
        <v>0</v>
      </c>
      <c r="E38" s="121">
        <f>SUM(E39:E42)</f>
        <v>51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51</v>
      </c>
      <c r="D42" s="108"/>
      <c r="E42" s="120">
        <f t="shared" si="0"/>
        <v>51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62</v>
      </c>
      <c r="D43" s="104">
        <f>D24+D28+D29+D31+D30+D32+D33+D38</f>
        <v>11</v>
      </c>
      <c r="E43" s="118">
        <f>E24+E28+E29+E31+E30+E32+E33+E38</f>
        <v>51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62</v>
      </c>
      <c r="D44" s="103">
        <f>D43+D21+D19+D9</f>
        <v>11</v>
      </c>
      <c r="E44" s="118">
        <f>E43+E21+E19+E9</f>
        <v>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80</v>
      </c>
      <c r="D68" s="108"/>
      <c r="E68" s="119">
        <f t="shared" si="1"/>
        <v>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3689</v>
      </c>
      <c r="D85" s="104">
        <f>SUM(D86:D90)+D94</f>
        <v>46</v>
      </c>
      <c r="E85" s="104">
        <f>SUM(E86:E90)+E94</f>
        <v>3643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422</v>
      </c>
      <c r="D87" s="108"/>
      <c r="E87" s="119">
        <f t="shared" si="1"/>
        <v>422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3222</v>
      </c>
      <c r="D90" s="103">
        <f>SUM(D91:D93)</f>
        <v>1</v>
      </c>
      <c r="E90" s="103">
        <f>SUM(E91:E93)</f>
        <v>3221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1569</v>
      </c>
      <c r="D92" s="108"/>
      <c r="E92" s="119">
        <f t="shared" si="1"/>
        <v>1569</v>
      </c>
      <c r="F92" s="108"/>
    </row>
    <row r="93" spans="1:6" ht="12">
      <c r="A93" s="396" t="s">
        <v>663</v>
      </c>
      <c r="B93" s="397" t="s">
        <v>754</v>
      </c>
      <c r="C93" s="108">
        <v>1652</v>
      </c>
      <c r="D93" s="108"/>
      <c r="E93" s="119">
        <f t="shared" si="1"/>
        <v>1652</v>
      </c>
      <c r="F93" s="108"/>
    </row>
    <row r="94" spans="1:6" ht="12">
      <c r="A94" s="396" t="s">
        <v>755</v>
      </c>
      <c r="B94" s="397" t="s">
        <v>756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829</v>
      </c>
      <c r="D95" s="108"/>
      <c r="E95" s="119">
        <f t="shared" si="1"/>
        <v>829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4518</v>
      </c>
      <c r="D96" s="104">
        <f>D85+D80+D75+D71+D95</f>
        <v>46</v>
      </c>
      <c r="E96" s="104">
        <f>E85+E80+E75+E71+E95</f>
        <v>4472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4598</v>
      </c>
      <c r="D97" s="104">
        <f>D96+D68+D66</f>
        <v>46</v>
      </c>
      <c r="E97" s="104">
        <f>E96+E68+E66</f>
        <v>4552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3" sqref="G1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01.01.2012 г. до 30.09.2012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1595058</v>
      </c>
      <c r="D12" s="98"/>
      <c r="E12" s="98"/>
      <c r="F12" s="98">
        <v>184</v>
      </c>
      <c r="G12" s="98">
        <v>25</v>
      </c>
      <c r="H12" s="98">
        <v>57</v>
      </c>
      <c r="I12" s="434">
        <f>F12+G12-H12</f>
        <v>152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1595058</v>
      </c>
      <c r="D17" s="85">
        <f t="shared" si="1"/>
        <v>0</v>
      </c>
      <c r="E17" s="85">
        <f t="shared" si="1"/>
        <v>0</v>
      </c>
      <c r="F17" s="85">
        <f t="shared" si="1"/>
        <v>184</v>
      </c>
      <c r="G17" s="85">
        <f t="shared" si="1"/>
        <v>25</v>
      </c>
      <c r="H17" s="85">
        <f t="shared" si="1"/>
        <v>57</v>
      </c>
      <c r="I17" s="434">
        <f t="shared" si="0"/>
        <v>152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01.01.2012 г. до 30.09.2012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2012-10-11T07:25:19Z</cp:lastPrinted>
  <dcterms:created xsi:type="dcterms:W3CDTF">2000-06-29T12:02:40Z</dcterms:created>
  <dcterms:modified xsi:type="dcterms:W3CDTF">2012-10-11T08:38:48Z</dcterms:modified>
  <cp:category/>
  <cp:version/>
  <cp:contentType/>
  <cp:contentStatus/>
</cp:coreProperties>
</file>