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<sst xmlns="http://schemas.openxmlformats.org/spreadsheetml/2006/main" count="4191" uniqueCount="980">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</sst>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43157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43157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0.01251875226320418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0.006123171904255858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0.042530755711775045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0.00426409176607404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1.0515175933387053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3.5257004636162064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3.3126385809312637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3.0707518645434386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1.4331787945978633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0.7129790137572383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0.3406163550825507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0.018111351270775882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0.14397044683973484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0.10025901714446814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1000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0.025302363240726683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0.1273628282415449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2.2823906939430407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17265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1767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108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707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530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24324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1717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15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12136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11568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568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1040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1040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13206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39262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330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550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176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1057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647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270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283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1200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6570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2604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3966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1554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8124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228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6804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7110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17491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56753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-517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20449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12247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12247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242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12489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39522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11541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6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713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729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567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3711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2493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368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457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117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276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683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4961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4961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56753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2378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2541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1493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7102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1279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2538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256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626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18213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41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370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411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18624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950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9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18615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959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64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64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895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653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242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19574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1550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5255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9501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3025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19331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136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107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243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19574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19574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19574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20798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-8917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-8428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107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-1792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1768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-779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1295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649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-36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-73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2344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4766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7110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7032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-250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-250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-267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-267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-517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-517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13159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13159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242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-932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-932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20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12489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12489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-932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-932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932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932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39527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39527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242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-267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-267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20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39522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39522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10504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10504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1037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11541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11541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25358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11025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1058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4729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364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46182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3199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43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100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12407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11561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1061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1061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13498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62979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113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209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8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136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166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632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6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638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6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557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566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21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18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1168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4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4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4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1172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3642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24914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10668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1045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4847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530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45646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3199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49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106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12403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11561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842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1061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1061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13494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62445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305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100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405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7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7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7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412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274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274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22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22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296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296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25014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10668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1045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4847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530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46051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3199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49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106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12136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11568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568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1039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1039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13205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62561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7335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8950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957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4013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21255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1386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33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90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22731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741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515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139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1396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96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1493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327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564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21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12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924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925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7749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8901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937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4140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21727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1482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34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91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23299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7749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8901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937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4140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21727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1482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34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91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23299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17265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1767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108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707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530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24324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1717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15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15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12136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11568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568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1040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1040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13206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39262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647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647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270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283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283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1200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1200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647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647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270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283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283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1200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1200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16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713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2493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280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2213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567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567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1218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368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457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276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276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117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683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4961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5690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2493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280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2213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567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567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1218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368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457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276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276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117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683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4961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4961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16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16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713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729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7474342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7974342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12403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1062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13495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2718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202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6265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7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7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419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419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274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22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296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114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114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12136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1040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13206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2604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621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6570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0">
      <selection activeCell="C35" sqref="C3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7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17265</v>
      </c>
      <c r="D13" s="187">
        <v>18023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1767</v>
      </c>
      <c r="D14" s="187">
        <v>2075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108</v>
      </c>
      <c r="D16" s="187">
        <v>101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707</v>
      </c>
      <c r="D17" s="187">
        <v>716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530</v>
      </c>
      <c r="D18" s="187">
        <v>364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24324</v>
      </c>
      <c r="D20" s="567">
        <f>SUM(D12:D19)</f>
        <v>24927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1717</v>
      </c>
      <c r="D21" s="464">
        <v>1813</v>
      </c>
      <c r="E21" s="84" t="s">
        <v>58</v>
      </c>
      <c r="F21" s="87" t="s">
        <v>59</v>
      </c>
      <c r="G21" s="188">
        <v>-517</v>
      </c>
      <c r="H21" s="187">
        <v>-250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15</v>
      </c>
      <c r="D25" s="187">
        <v>10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20449</v>
      </c>
      <c r="H26" s="567">
        <f>H20+H21+H22</f>
        <v>20716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</v>
      </c>
      <c r="D28" s="567">
        <f>SUM(D24:D27)</f>
        <v>10</v>
      </c>
      <c r="E28" s="193" t="s">
        <v>84</v>
      </c>
      <c r="F28" s="87" t="s">
        <v>85</v>
      </c>
      <c r="G28" s="564">
        <f>SUM(G29:G31)</f>
        <v>12247</v>
      </c>
      <c r="H28" s="565">
        <f>SUM(H29:H31)</f>
        <v>13159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12247</v>
      </c>
      <c r="H29" s="187">
        <v>13159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242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-932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12489</v>
      </c>
      <c r="H34" s="567">
        <f>H28+H32+H33</f>
        <v>12227</v>
      </c>
    </row>
    <row r="35" spans="1:8" ht="15.75">
      <c r="A35" s="84" t="s">
        <v>106</v>
      </c>
      <c r="B35" s="88" t="s">
        <v>107</v>
      </c>
      <c r="C35" s="564">
        <f>SUM(C36:C39)</f>
        <v>12136</v>
      </c>
      <c r="D35" s="565">
        <f>SUM(D36:D39)</f>
        <v>12407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39522</v>
      </c>
      <c r="H37" s="569">
        <f>H26+H18+H34</f>
        <v>39527</v>
      </c>
    </row>
    <row r="38" spans="1:13" ht="15.75">
      <c r="A38" s="84" t="s">
        <v>113</v>
      </c>
      <c r="B38" s="86" t="s">
        <v>114</v>
      </c>
      <c r="C38" s="188">
        <v>11568</v>
      </c>
      <c r="D38" s="187">
        <v>11561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568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1040</v>
      </c>
      <c r="D40" s="565">
        <f>D41+D42+D44</f>
        <v>1061</v>
      </c>
      <c r="E40" s="206" t="s">
        <v>119</v>
      </c>
      <c r="F40" s="203" t="s">
        <v>120</v>
      </c>
      <c r="G40" s="551">
        <v>11541</v>
      </c>
      <c r="H40" s="552">
        <v>10504</v>
      </c>
      <c r="M40" s="92"/>
    </row>
    <row r="41" spans="1:8" ht="16.5" thickBot="1">
      <c r="A41" s="84" t="s">
        <v>121</v>
      </c>
      <c r="B41" s="86" t="s">
        <v>122</v>
      </c>
      <c r="C41" s="188">
        <v>1040</v>
      </c>
      <c r="D41" s="187">
        <v>1061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13206</v>
      </c>
      <c r="D46" s="567">
        <f>D35+D40+D45</f>
        <v>13498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</v>
      </c>
      <c r="H49" s="187">
        <v>26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</v>
      </c>
      <c r="H50" s="565">
        <f>SUM(H44:H49)</f>
        <v>26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6</v>
      </c>
      <c r="H53" s="187">
        <v>5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713</v>
      </c>
      <c r="H54" s="187">
        <v>772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39262</v>
      </c>
      <c r="D56" s="571">
        <f>D20+D21+D22+D28+D33+D46+D52+D54+D55</f>
        <v>40248</v>
      </c>
      <c r="E56" s="94" t="s">
        <v>825</v>
      </c>
      <c r="F56" s="93" t="s">
        <v>172</v>
      </c>
      <c r="G56" s="568">
        <f>G50+G52+G53+G54+G55</f>
        <v>729</v>
      </c>
      <c r="H56" s="569">
        <f>H50+H52+H53+H54+H55</f>
        <v>803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330</v>
      </c>
      <c r="D59" s="187">
        <v>420</v>
      </c>
      <c r="E59" s="192" t="s">
        <v>180</v>
      </c>
      <c r="F59" s="473" t="s">
        <v>181</v>
      </c>
      <c r="G59" s="188">
        <v>567</v>
      </c>
      <c r="H59" s="187">
        <v>587</v>
      </c>
    </row>
    <row r="60" spans="1:13" ht="15.75">
      <c r="A60" s="84" t="s">
        <v>178</v>
      </c>
      <c r="B60" s="86" t="s">
        <v>179</v>
      </c>
      <c r="C60" s="188">
        <v>550</v>
      </c>
      <c r="D60" s="188">
        <v>813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176</v>
      </c>
      <c r="D61" s="188">
        <v>281</v>
      </c>
      <c r="E61" s="191" t="s">
        <v>188</v>
      </c>
      <c r="F61" s="87" t="s">
        <v>189</v>
      </c>
      <c r="G61" s="564">
        <f>SUM(G62:G68)</f>
        <v>3711</v>
      </c>
      <c r="H61" s="565">
        <f>SUM(H62:H68)</f>
        <v>4136</v>
      </c>
    </row>
    <row r="62" spans="1:13" ht="15.75">
      <c r="A62" s="84" t="s">
        <v>186</v>
      </c>
      <c r="B62" s="88" t="s">
        <v>187</v>
      </c>
      <c r="C62" s="188">
        <v>1</v>
      </c>
      <c r="D62" s="188">
        <v>62</v>
      </c>
      <c r="E62" s="191" t="s">
        <v>192</v>
      </c>
      <c r="F62" s="87" t="s">
        <v>193</v>
      </c>
      <c r="G62" s="188">
        <v>2493</v>
      </c>
      <c r="H62" s="187">
        <v>2728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368</v>
      </c>
      <c r="H64" s="187">
        <v>744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1057</v>
      </c>
      <c r="D65" s="567">
        <f>SUM(D59:D64)</f>
        <v>1576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457</v>
      </c>
      <c r="H66" s="187">
        <v>357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117</v>
      </c>
      <c r="H67" s="187">
        <v>88</v>
      </c>
    </row>
    <row r="68" spans="1:8" ht="15.75">
      <c r="A68" s="84" t="s">
        <v>206</v>
      </c>
      <c r="B68" s="86" t="s">
        <v>207</v>
      </c>
      <c r="C68" s="188">
        <v>647</v>
      </c>
      <c r="D68" s="188">
        <v>826</v>
      </c>
      <c r="E68" s="84" t="s">
        <v>212</v>
      </c>
      <c r="F68" s="87" t="s">
        <v>213</v>
      </c>
      <c r="G68" s="188">
        <v>276</v>
      </c>
      <c r="H68" s="187">
        <v>219</v>
      </c>
    </row>
    <row r="69" spans="1:8" ht="15.75">
      <c r="A69" s="84" t="s">
        <v>210</v>
      </c>
      <c r="B69" s="86" t="s">
        <v>211</v>
      </c>
      <c r="C69" s="188">
        <v>270</v>
      </c>
      <c r="D69" s="188">
        <v>506</v>
      </c>
      <c r="E69" s="192" t="s">
        <v>79</v>
      </c>
      <c r="F69" s="87" t="s">
        <v>216</v>
      </c>
      <c r="G69" s="188">
        <v>683</v>
      </c>
      <c r="H69" s="187">
        <v>654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4961</v>
      </c>
      <c r="H71" s="567">
        <f>H59+H60+H61+H69+H70</f>
        <v>5377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283</v>
      </c>
      <c r="D75" s="188">
        <v>193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1200</v>
      </c>
      <c r="D76" s="567">
        <f>SUM(D68:D75)</f>
        <v>1525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6570</v>
      </c>
      <c r="D79" s="565">
        <f>SUM(D80:D82)</f>
        <v>6468</v>
      </c>
      <c r="E79" s="196" t="s">
        <v>824</v>
      </c>
      <c r="F79" s="93" t="s">
        <v>241</v>
      </c>
      <c r="G79" s="568">
        <f>G71+G73+G75+G77</f>
        <v>4961</v>
      </c>
      <c r="H79" s="569">
        <f>H71+H73+H75+H77</f>
        <v>5377</v>
      </c>
    </row>
    <row r="80" spans="1:8" ht="15.75">
      <c r="A80" s="84" t="s">
        <v>239</v>
      </c>
      <c r="B80" s="86" t="s">
        <v>240</v>
      </c>
      <c r="C80" s="188">
        <v>2604</v>
      </c>
      <c r="D80" s="188">
        <v>2718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3966</v>
      </c>
      <c r="D82" s="188">
        <v>3750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1554</v>
      </c>
      <c r="D84" s="188">
        <v>1628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8124</v>
      </c>
      <c r="D85" s="567">
        <f>D84+D83+D79</f>
        <v>8096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228</v>
      </c>
      <c r="D88" s="188">
        <v>203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6804</v>
      </c>
      <c r="D89" s="188">
        <v>4485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8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7110</v>
      </c>
      <c r="D92" s="567">
        <f>SUM(D88:D91)</f>
        <v>4766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17491</v>
      </c>
      <c r="D94" s="571">
        <f>D65+D76+D85+D92+D93</f>
        <v>15963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56753</v>
      </c>
      <c r="D95" s="573">
        <f>D94+D56</f>
        <v>56211</v>
      </c>
      <c r="E95" s="220" t="s">
        <v>916</v>
      </c>
      <c r="F95" s="476" t="s">
        <v>268</v>
      </c>
      <c r="G95" s="572">
        <f>G37+G40+G56+G79</f>
        <v>56753</v>
      </c>
      <c r="H95" s="573">
        <f>H37+H40+H56+H79</f>
        <v>56211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43157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45" sqref="B4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2378</v>
      </c>
      <c r="D12" s="308">
        <v>2169</v>
      </c>
      <c r="E12" s="185" t="s">
        <v>277</v>
      </c>
      <c r="F12" s="231" t="s">
        <v>278</v>
      </c>
      <c r="G12" s="307">
        <v>1550</v>
      </c>
      <c r="H12" s="308">
        <v>1505</v>
      </c>
    </row>
    <row r="13" spans="1:8" ht="15.75">
      <c r="A13" s="185" t="s">
        <v>279</v>
      </c>
      <c r="B13" s="181" t="s">
        <v>280</v>
      </c>
      <c r="C13" s="307">
        <v>2541</v>
      </c>
      <c r="D13" s="308">
        <v>2984</v>
      </c>
      <c r="E13" s="185" t="s">
        <v>281</v>
      </c>
      <c r="F13" s="231" t="s">
        <v>282</v>
      </c>
      <c r="G13" s="307">
        <v>5255</v>
      </c>
      <c r="H13" s="308">
        <v>5231</v>
      </c>
    </row>
    <row r="14" spans="1:8" ht="15.75">
      <c r="A14" s="185" t="s">
        <v>283</v>
      </c>
      <c r="B14" s="181" t="s">
        <v>284</v>
      </c>
      <c r="C14" s="307">
        <v>1493</v>
      </c>
      <c r="D14" s="308">
        <v>1604</v>
      </c>
      <c r="E14" s="236" t="s">
        <v>285</v>
      </c>
      <c r="F14" s="231" t="s">
        <v>286</v>
      </c>
      <c r="G14" s="307">
        <v>9501</v>
      </c>
      <c r="H14" s="308">
        <v>7647</v>
      </c>
    </row>
    <row r="15" spans="1:8" ht="15.75">
      <c r="A15" s="185" t="s">
        <v>287</v>
      </c>
      <c r="B15" s="181" t="s">
        <v>288</v>
      </c>
      <c r="C15" s="307">
        <v>7102</v>
      </c>
      <c r="D15" s="308">
        <v>6015</v>
      </c>
      <c r="E15" s="236" t="s">
        <v>79</v>
      </c>
      <c r="F15" s="231" t="s">
        <v>289</v>
      </c>
      <c r="G15" s="307">
        <v>3025</v>
      </c>
      <c r="H15" s="308">
        <v>1039</v>
      </c>
    </row>
    <row r="16" spans="1:8" ht="15.75">
      <c r="A16" s="185" t="s">
        <v>290</v>
      </c>
      <c r="B16" s="181" t="s">
        <v>291</v>
      </c>
      <c r="C16" s="307">
        <v>1279</v>
      </c>
      <c r="D16" s="308">
        <v>1055</v>
      </c>
      <c r="E16" s="227" t="s">
        <v>52</v>
      </c>
      <c r="F16" s="255" t="s">
        <v>292</v>
      </c>
      <c r="G16" s="597">
        <f>SUM(G12:G15)</f>
        <v>19331</v>
      </c>
      <c r="H16" s="598">
        <f>SUM(H12:H15)</f>
        <v>15422</v>
      </c>
    </row>
    <row r="17" spans="1:8" ht="31.5">
      <c r="A17" s="185" t="s">
        <v>293</v>
      </c>
      <c r="B17" s="181" t="s">
        <v>294</v>
      </c>
      <c r="C17" s="307">
        <v>2538</v>
      </c>
      <c r="D17" s="308">
        <v>2154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256</v>
      </c>
      <c r="D18" s="308">
        <v>99</v>
      </c>
      <c r="E18" s="225" t="s">
        <v>297</v>
      </c>
      <c r="F18" s="229" t="s">
        <v>298</v>
      </c>
      <c r="G18" s="608"/>
      <c r="H18" s="609">
        <v>24</v>
      </c>
    </row>
    <row r="19" spans="1:8" ht="15.75">
      <c r="A19" s="185" t="s">
        <v>299</v>
      </c>
      <c r="B19" s="181" t="s">
        <v>300</v>
      </c>
      <c r="C19" s="307">
        <v>626</v>
      </c>
      <c r="D19" s="308">
        <v>364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18213</v>
      </c>
      <c r="D22" s="598">
        <f>SUM(D12:D18)+D19</f>
        <v>16444</v>
      </c>
      <c r="E22" s="185" t="s">
        <v>309</v>
      </c>
      <c r="F22" s="228" t="s">
        <v>310</v>
      </c>
      <c r="G22" s="307">
        <v>136</v>
      </c>
      <c r="H22" s="308">
        <v>137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41</v>
      </c>
      <c r="D25" s="308">
        <v>47</v>
      </c>
      <c r="E25" s="185" t="s">
        <v>318</v>
      </c>
      <c r="F25" s="228" t="s">
        <v>319</v>
      </c>
      <c r="G25" s="307">
        <v>107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159</v>
      </c>
    </row>
    <row r="27" spans="1:8" ht="31.5">
      <c r="A27" s="185" t="s">
        <v>324</v>
      </c>
      <c r="B27" s="228" t="s">
        <v>325</v>
      </c>
      <c r="C27" s="307"/>
      <c r="D27" s="308">
        <v>289</v>
      </c>
      <c r="E27" s="227" t="s">
        <v>104</v>
      </c>
      <c r="F27" s="229" t="s">
        <v>326</v>
      </c>
      <c r="G27" s="597">
        <f>SUM(G22:G26)</f>
        <v>243</v>
      </c>
      <c r="H27" s="598">
        <f>SUM(H22:H26)</f>
        <v>296</v>
      </c>
    </row>
    <row r="28" spans="1:8" ht="15.75">
      <c r="A28" s="185" t="s">
        <v>79</v>
      </c>
      <c r="B28" s="228" t="s">
        <v>327</v>
      </c>
      <c r="C28" s="307">
        <v>370</v>
      </c>
      <c r="D28" s="308">
        <v>312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411</v>
      </c>
      <c r="D29" s="598">
        <f>SUM(D25:D28)</f>
        <v>648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18624</v>
      </c>
      <c r="D31" s="604">
        <f>D29+D22</f>
        <v>17092</v>
      </c>
      <c r="E31" s="242" t="s">
        <v>800</v>
      </c>
      <c r="F31" s="257" t="s">
        <v>331</v>
      </c>
      <c r="G31" s="244">
        <f>G16+G18+G27</f>
        <v>19574</v>
      </c>
      <c r="H31" s="245">
        <f>H16+H18+H27</f>
        <v>15742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950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1350</v>
      </c>
    </row>
    <row r="34" spans="1:8" ht="31.5">
      <c r="A34" s="230" t="s">
        <v>336</v>
      </c>
      <c r="B34" s="229" t="s">
        <v>337</v>
      </c>
      <c r="C34" s="307">
        <v>9</v>
      </c>
      <c r="D34" s="308">
        <v>22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18615</v>
      </c>
      <c r="D36" s="606">
        <f>D31-D34+D35</f>
        <v>17070</v>
      </c>
      <c r="E36" s="253" t="s">
        <v>346</v>
      </c>
      <c r="F36" s="247" t="s">
        <v>347</v>
      </c>
      <c r="G36" s="258">
        <f>G35-G34+G31</f>
        <v>19574</v>
      </c>
      <c r="H36" s="259">
        <f>H35-H34+H31</f>
        <v>15742</v>
      </c>
    </row>
    <row r="37" spans="1:8" ht="15.75">
      <c r="A37" s="252" t="s">
        <v>348</v>
      </c>
      <c r="B37" s="222" t="s">
        <v>349</v>
      </c>
      <c r="C37" s="603">
        <f>IF((G36-C36)&gt;0,G36-C36,0)</f>
        <v>959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1328</v>
      </c>
    </row>
    <row r="38" spans="1:8" ht="15.75">
      <c r="A38" s="225" t="s">
        <v>352</v>
      </c>
      <c r="B38" s="229" t="s">
        <v>353</v>
      </c>
      <c r="C38" s="597">
        <f>C39+C40+C41</f>
        <v>64</v>
      </c>
      <c r="D38" s="598">
        <f>D39+D40+D41</f>
        <v>-20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64</v>
      </c>
      <c r="D40" s="308">
        <v>-20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895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1308</v>
      </c>
    </row>
    <row r="43" spans="1:8" ht="15.75">
      <c r="A43" s="224" t="s">
        <v>364</v>
      </c>
      <c r="B43" s="177" t="s">
        <v>365</v>
      </c>
      <c r="C43" s="307">
        <v>653</v>
      </c>
      <c r="D43" s="308"/>
      <c r="E43" s="224" t="s">
        <v>364</v>
      </c>
      <c r="F43" s="186" t="s">
        <v>366</v>
      </c>
      <c r="G43" s="554"/>
      <c r="H43" s="607">
        <v>932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242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376</v>
      </c>
    </row>
    <row r="45" spans="1:8" ht="16.5" thickBot="1">
      <c r="A45" s="261" t="s">
        <v>371</v>
      </c>
      <c r="B45" s="262" t="s">
        <v>372</v>
      </c>
      <c r="C45" s="599">
        <f>C36+C38+C42</f>
        <v>19574</v>
      </c>
      <c r="D45" s="600">
        <f>D36+D38+D42</f>
        <v>17050</v>
      </c>
      <c r="E45" s="261" t="s">
        <v>373</v>
      </c>
      <c r="F45" s="263" t="s">
        <v>374</v>
      </c>
      <c r="G45" s="599">
        <f>G42+G36</f>
        <v>19574</v>
      </c>
      <c r="H45" s="600">
        <f>H42+H36</f>
        <v>17050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43157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F47" sqref="F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20798</v>
      </c>
      <c r="D11" s="187">
        <v>18012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-8917</v>
      </c>
      <c r="D12" s="187">
        <v>-7705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-8428</v>
      </c>
      <c r="D14" s="187">
        <v>-7299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107</v>
      </c>
      <c r="D19" s="187">
        <v>-291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-1792</v>
      </c>
      <c r="D20" s="187">
        <v>-1368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1768</v>
      </c>
      <c r="D21" s="628">
        <f>SUM(D11:D20)</f>
        <v>1349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-779</v>
      </c>
      <c r="D23" s="187">
        <v>-567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1295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649</v>
      </c>
      <c r="D33" s="628">
        <f>SUM(D23:D32)</f>
        <v>-434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-30</v>
      </c>
      <c r="D38" s="187">
        <v>-65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-7</v>
      </c>
      <c r="D40" s="187">
        <v>-8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-36</v>
      </c>
      <c r="D42" s="187">
        <v>138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-73</v>
      </c>
      <c r="D43" s="630">
        <f>SUM(D35:D42)</f>
        <v>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2344</v>
      </c>
      <c r="D44" s="298">
        <f>D43+D33+D21</f>
        <v>980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4766</v>
      </c>
      <c r="D45" s="300">
        <v>3786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7110</v>
      </c>
      <c r="D46" s="302">
        <f>D45+D44</f>
        <v>4766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7032</v>
      </c>
      <c r="D47" s="289">
        <v>4688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43157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F31" sqref="F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-250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13159</v>
      </c>
      <c r="J13" s="553">
        <f>'1-Баланс'!H30+'1-Баланс'!H33</f>
        <v>-932</v>
      </c>
      <c r="K13" s="554"/>
      <c r="L13" s="553">
        <f>SUM(C13:K13)</f>
        <v>39527</v>
      </c>
      <c r="M13" s="555">
        <f>'1-Баланс'!H40</f>
        <v>10504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-250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13159</v>
      </c>
      <c r="J17" s="622">
        <f t="shared" si="2"/>
        <v>-932</v>
      </c>
      <c r="K17" s="622">
        <f t="shared" si="2"/>
        <v>0</v>
      </c>
      <c r="L17" s="553">
        <f t="shared" si="1"/>
        <v>39527</v>
      </c>
      <c r="M17" s="623">
        <f t="shared" si="2"/>
        <v>10504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242</v>
      </c>
      <c r="J18" s="553">
        <f>+'1-Баланс'!G33</f>
        <v>0</v>
      </c>
      <c r="K18" s="554"/>
      <c r="L18" s="553">
        <f t="shared" si="1"/>
        <v>242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-932</v>
      </c>
      <c r="J19" s="159">
        <f>J20+J21</f>
        <v>932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-932</v>
      </c>
      <c r="J21" s="307">
        <v>932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-267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-267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-267</v>
      </c>
      <c r="F27" s="307"/>
      <c r="G27" s="307"/>
      <c r="H27" s="307"/>
      <c r="I27" s="307"/>
      <c r="J27" s="307"/>
      <c r="K27" s="307"/>
      <c r="L27" s="553">
        <f t="shared" si="1"/>
        <v>-267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20</v>
      </c>
      <c r="J30" s="307"/>
      <c r="K30" s="307"/>
      <c r="L30" s="553">
        <f t="shared" si="1"/>
        <v>20</v>
      </c>
      <c r="M30" s="308">
        <v>1037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-517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12489</v>
      </c>
      <c r="J31" s="622">
        <f t="shared" si="6"/>
        <v>0</v>
      </c>
      <c r="K31" s="622">
        <f t="shared" si="6"/>
        <v>0</v>
      </c>
      <c r="L31" s="553">
        <f t="shared" si="1"/>
        <v>39522</v>
      </c>
      <c r="M31" s="623">
        <f t="shared" si="6"/>
        <v>11541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-517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12489</v>
      </c>
      <c r="J34" s="556">
        <f t="shared" si="7"/>
        <v>0</v>
      </c>
      <c r="K34" s="556">
        <f t="shared" si="7"/>
        <v>0</v>
      </c>
      <c r="L34" s="620">
        <f t="shared" si="1"/>
        <v>39522</v>
      </c>
      <c r="M34" s="557">
        <f>M31+M32+M33</f>
        <v>11541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43157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21" sqref="L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>
        <v>6</v>
      </c>
      <c r="G11" s="320">
        <f>D11+E11-F11</f>
        <v>3642</v>
      </c>
      <c r="H11" s="319">
        <v>305</v>
      </c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25358</v>
      </c>
      <c r="E12" s="319">
        <v>113</v>
      </c>
      <c r="F12" s="319">
        <v>557</v>
      </c>
      <c r="G12" s="320">
        <f aca="true" t="shared" si="2" ref="G12:G41">D12+E12-F12</f>
        <v>24914</v>
      </c>
      <c r="H12" s="319">
        <v>100</v>
      </c>
      <c r="I12" s="319"/>
      <c r="J12" s="320">
        <f aca="true" t="shared" si="3" ref="J12:J41">G12+H12-I12</f>
        <v>25014</v>
      </c>
      <c r="K12" s="319">
        <v>7335</v>
      </c>
      <c r="L12" s="319">
        <v>741</v>
      </c>
      <c r="M12" s="319">
        <v>327</v>
      </c>
      <c r="N12" s="320">
        <f aca="true" t="shared" si="4" ref="N12:N41">K12+L12-M12</f>
        <v>7749</v>
      </c>
      <c r="O12" s="319"/>
      <c r="P12" s="319"/>
      <c r="Q12" s="320">
        <f t="shared" si="0"/>
        <v>7749</v>
      </c>
      <c r="R12" s="331">
        <f t="shared" si="1"/>
        <v>17265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11025</v>
      </c>
      <c r="E13" s="319">
        <v>209</v>
      </c>
      <c r="F13" s="319">
        <v>566</v>
      </c>
      <c r="G13" s="320">
        <f t="shared" si="2"/>
        <v>10668</v>
      </c>
      <c r="H13" s="319"/>
      <c r="I13" s="319"/>
      <c r="J13" s="320">
        <f t="shared" si="3"/>
        <v>10668</v>
      </c>
      <c r="K13" s="319">
        <v>8950</v>
      </c>
      <c r="L13" s="319">
        <v>515</v>
      </c>
      <c r="M13" s="319">
        <v>564</v>
      </c>
      <c r="N13" s="320">
        <f t="shared" si="4"/>
        <v>8901</v>
      </c>
      <c r="O13" s="319"/>
      <c r="P13" s="319"/>
      <c r="Q13" s="320">
        <f t="shared" si="0"/>
        <v>8901</v>
      </c>
      <c r="R13" s="331">
        <f t="shared" si="1"/>
        <v>1767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1058</v>
      </c>
      <c r="E15" s="319">
        <v>8</v>
      </c>
      <c r="F15" s="319">
        <v>21</v>
      </c>
      <c r="G15" s="320">
        <f t="shared" si="2"/>
        <v>1045</v>
      </c>
      <c r="H15" s="319"/>
      <c r="I15" s="319"/>
      <c r="J15" s="320">
        <f t="shared" si="3"/>
        <v>1045</v>
      </c>
      <c r="K15" s="319">
        <v>957</v>
      </c>
      <c r="L15" s="319">
        <v>1</v>
      </c>
      <c r="M15" s="319">
        <v>21</v>
      </c>
      <c r="N15" s="320">
        <f t="shared" si="4"/>
        <v>937</v>
      </c>
      <c r="O15" s="319"/>
      <c r="P15" s="319"/>
      <c r="Q15" s="320">
        <f t="shared" si="0"/>
        <v>937</v>
      </c>
      <c r="R15" s="331">
        <f t="shared" si="1"/>
        <v>108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4729</v>
      </c>
      <c r="E16" s="319">
        <v>136</v>
      </c>
      <c r="F16" s="319">
        <v>18</v>
      </c>
      <c r="G16" s="320">
        <f t="shared" si="2"/>
        <v>4847</v>
      </c>
      <c r="H16" s="319"/>
      <c r="I16" s="319"/>
      <c r="J16" s="320">
        <f t="shared" si="3"/>
        <v>4847</v>
      </c>
      <c r="K16" s="319">
        <v>4013</v>
      </c>
      <c r="L16" s="319">
        <v>139</v>
      </c>
      <c r="M16" s="319">
        <v>12</v>
      </c>
      <c r="N16" s="320">
        <f t="shared" si="4"/>
        <v>4140</v>
      </c>
      <c r="O16" s="319"/>
      <c r="P16" s="319"/>
      <c r="Q16" s="320">
        <f t="shared" si="0"/>
        <v>4140</v>
      </c>
      <c r="R16" s="331">
        <f t="shared" si="1"/>
        <v>707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364</v>
      </c>
      <c r="E17" s="319">
        <v>166</v>
      </c>
      <c r="F17" s="319"/>
      <c r="G17" s="320">
        <f t="shared" si="2"/>
        <v>530</v>
      </c>
      <c r="H17" s="319"/>
      <c r="I17" s="319"/>
      <c r="J17" s="320">
        <f t="shared" si="3"/>
        <v>530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530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46182</v>
      </c>
      <c r="E19" s="321">
        <f>SUM(E11:E18)</f>
        <v>632</v>
      </c>
      <c r="F19" s="321">
        <f>SUM(F11:F18)</f>
        <v>1168</v>
      </c>
      <c r="G19" s="320">
        <f t="shared" si="2"/>
        <v>45646</v>
      </c>
      <c r="H19" s="321">
        <f>SUM(H11:H18)</f>
        <v>405</v>
      </c>
      <c r="I19" s="321">
        <f>SUM(I11:I18)</f>
        <v>0</v>
      </c>
      <c r="J19" s="320">
        <f t="shared" si="3"/>
        <v>46051</v>
      </c>
      <c r="K19" s="321">
        <f>SUM(K11:K18)</f>
        <v>21255</v>
      </c>
      <c r="L19" s="321">
        <f>SUM(L11:L18)</f>
        <v>1396</v>
      </c>
      <c r="M19" s="321">
        <f>SUM(M11:M18)</f>
        <v>924</v>
      </c>
      <c r="N19" s="320">
        <f t="shared" si="4"/>
        <v>21727</v>
      </c>
      <c r="O19" s="321">
        <f>SUM(O11:O18)</f>
        <v>0</v>
      </c>
      <c r="P19" s="321">
        <f>SUM(P11:P18)</f>
        <v>0</v>
      </c>
      <c r="Q19" s="320">
        <f t="shared" si="0"/>
        <v>21727</v>
      </c>
      <c r="R19" s="331">
        <f t="shared" si="1"/>
        <v>24324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3199</v>
      </c>
      <c r="E20" s="319"/>
      <c r="F20" s="319"/>
      <c r="G20" s="320">
        <f t="shared" si="2"/>
        <v>3199</v>
      </c>
      <c r="H20" s="319"/>
      <c r="I20" s="319"/>
      <c r="J20" s="320">
        <f t="shared" si="3"/>
        <v>3199</v>
      </c>
      <c r="K20" s="319">
        <v>1386</v>
      </c>
      <c r="L20" s="319">
        <v>96</v>
      </c>
      <c r="M20" s="319"/>
      <c r="N20" s="320">
        <f t="shared" si="4"/>
        <v>1482</v>
      </c>
      <c r="O20" s="319"/>
      <c r="P20" s="319"/>
      <c r="Q20" s="320">
        <f t="shared" si="0"/>
        <v>1482</v>
      </c>
      <c r="R20" s="331">
        <f t="shared" si="1"/>
        <v>1717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43</v>
      </c>
      <c r="E24" s="319">
        <v>6</v>
      </c>
      <c r="F24" s="319"/>
      <c r="G24" s="320">
        <f t="shared" si="2"/>
        <v>49</v>
      </c>
      <c r="H24" s="319"/>
      <c r="I24" s="319"/>
      <c r="J24" s="320">
        <f t="shared" si="3"/>
        <v>49</v>
      </c>
      <c r="K24" s="319">
        <v>33</v>
      </c>
      <c r="L24" s="319">
        <v>1</v>
      </c>
      <c r="M24" s="319"/>
      <c r="N24" s="320">
        <f t="shared" si="4"/>
        <v>34</v>
      </c>
      <c r="O24" s="319"/>
      <c r="P24" s="319"/>
      <c r="Q24" s="320">
        <f t="shared" si="0"/>
        <v>34</v>
      </c>
      <c r="R24" s="331">
        <f t="shared" si="1"/>
        <v>15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100</v>
      </c>
      <c r="E27" s="323">
        <f aca="true" t="shared" si="5" ref="E27:P27">SUM(E23:E26)</f>
        <v>6</v>
      </c>
      <c r="F27" s="323">
        <f t="shared" si="5"/>
        <v>0</v>
      </c>
      <c r="G27" s="324">
        <f t="shared" si="2"/>
        <v>106</v>
      </c>
      <c r="H27" s="323">
        <f t="shared" si="5"/>
        <v>0</v>
      </c>
      <c r="I27" s="323">
        <f t="shared" si="5"/>
        <v>0</v>
      </c>
      <c r="J27" s="324">
        <f t="shared" si="3"/>
        <v>106</v>
      </c>
      <c r="K27" s="323">
        <f t="shared" si="5"/>
        <v>90</v>
      </c>
      <c r="L27" s="323">
        <f t="shared" si="5"/>
        <v>1</v>
      </c>
      <c r="M27" s="323">
        <f t="shared" si="5"/>
        <v>0</v>
      </c>
      <c r="N27" s="324">
        <f t="shared" si="4"/>
        <v>91</v>
      </c>
      <c r="O27" s="323">
        <f t="shared" si="5"/>
        <v>0</v>
      </c>
      <c r="P27" s="323">
        <f t="shared" si="5"/>
        <v>0</v>
      </c>
      <c r="Q27" s="324">
        <f t="shared" si="0"/>
        <v>91</v>
      </c>
      <c r="R27" s="334">
        <f t="shared" si="1"/>
        <v>15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12407</v>
      </c>
      <c r="E29" s="326">
        <f aca="true" t="shared" si="6" ref="E29:P29">SUM(E30:E33)</f>
        <v>0</v>
      </c>
      <c r="F29" s="326">
        <f t="shared" si="6"/>
        <v>4</v>
      </c>
      <c r="G29" s="327">
        <f t="shared" si="2"/>
        <v>12403</v>
      </c>
      <c r="H29" s="326">
        <f t="shared" si="6"/>
        <v>7</v>
      </c>
      <c r="I29" s="326">
        <f t="shared" si="6"/>
        <v>274</v>
      </c>
      <c r="J29" s="327">
        <f t="shared" si="3"/>
        <v>12136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12136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11561</v>
      </c>
      <c r="E32" s="319"/>
      <c r="F32" s="319"/>
      <c r="G32" s="320">
        <f t="shared" si="2"/>
        <v>11561</v>
      </c>
      <c r="H32" s="319">
        <v>7</v>
      </c>
      <c r="I32" s="319"/>
      <c r="J32" s="320">
        <f t="shared" si="3"/>
        <v>11568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11568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>
        <v>4</v>
      </c>
      <c r="G33" s="320">
        <f t="shared" si="2"/>
        <v>842</v>
      </c>
      <c r="H33" s="319"/>
      <c r="I33" s="319">
        <v>274</v>
      </c>
      <c r="J33" s="320">
        <f t="shared" si="3"/>
        <v>568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1061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1061</v>
      </c>
      <c r="H34" s="315">
        <f t="shared" si="9"/>
        <v>0</v>
      </c>
      <c r="I34" s="315">
        <f t="shared" si="9"/>
        <v>22</v>
      </c>
      <c r="J34" s="320">
        <f t="shared" si="3"/>
        <v>1039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1040</v>
      </c>
    </row>
    <row r="35" spans="1:18" ht="15.75">
      <c r="A35" s="330"/>
      <c r="B35" s="312" t="s">
        <v>121</v>
      </c>
      <c r="C35" s="143" t="s">
        <v>569</v>
      </c>
      <c r="D35" s="319">
        <v>1061</v>
      </c>
      <c r="E35" s="319"/>
      <c r="F35" s="319"/>
      <c r="G35" s="320">
        <f t="shared" si="2"/>
        <v>1061</v>
      </c>
      <c r="H35" s="319"/>
      <c r="I35" s="319">
        <v>22</v>
      </c>
      <c r="J35" s="320">
        <f t="shared" si="3"/>
        <v>1039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1040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13498</v>
      </c>
      <c r="E40" s="321">
        <f aca="true" t="shared" si="10" ref="E40:P40">E29+E34+E39</f>
        <v>0</v>
      </c>
      <c r="F40" s="321">
        <f t="shared" si="10"/>
        <v>4</v>
      </c>
      <c r="G40" s="320">
        <f t="shared" si="2"/>
        <v>13494</v>
      </c>
      <c r="H40" s="321">
        <f t="shared" si="10"/>
        <v>7</v>
      </c>
      <c r="I40" s="321">
        <f t="shared" si="10"/>
        <v>296</v>
      </c>
      <c r="J40" s="320">
        <f t="shared" si="3"/>
        <v>13205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13206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62979</v>
      </c>
      <c r="E42" s="340">
        <f>E19+E20+E21+E27+E40+E41</f>
        <v>638</v>
      </c>
      <c r="F42" s="340">
        <f aca="true" t="shared" si="11" ref="F42:R42">F19+F20+F21+F27+F40+F41</f>
        <v>1172</v>
      </c>
      <c r="G42" s="340">
        <f t="shared" si="11"/>
        <v>62445</v>
      </c>
      <c r="H42" s="340">
        <f t="shared" si="11"/>
        <v>412</v>
      </c>
      <c r="I42" s="340">
        <f t="shared" si="11"/>
        <v>296</v>
      </c>
      <c r="J42" s="340">
        <f t="shared" si="11"/>
        <v>62561</v>
      </c>
      <c r="K42" s="340">
        <f t="shared" si="11"/>
        <v>22731</v>
      </c>
      <c r="L42" s="340">
        <f t="shared" si="11"/>
        <v>1493</v>
      </c>
      <c r="M42" s="340">
        <f t="shared" si="11"/>
        <v>925</v>
      </c>
      <c r="N42" s="340">
        <f t="shared" si="11"/>
        <v>23299</v>
      </c>
      <c r="O42" s="340">
        <f t="shared" si="11"/>
        <v>0</v>
      </c>
      <c r="P42" s="340">
        <f t="shared" si="11"/>
        <v>0</v>
      </c>
      <c r="Q42" s="340">
        <f t="shared" si="11"/>
        <v>23299</v>
      </c>
      <c r="R42" s="341">
        <f t="shared" si="11"/>
        <v>39262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43157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E99" sqref="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647</v>
      </c>
      <c r="D26" s="353">
        <f>SUM(D27:D29)</f>
        <v>647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647</v>
      </c>
      <c r="D28" s="359">
        <v>647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270</v>
      </c>
      <c r="D30" s="359">
        <v>270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283</v>
      </c>
      <c r="D40" s="353">
        <f>SUM(D41:D44)</f>
        <v>283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283</v>
      </c>
      <c r="D44" s="359">
        <v>283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1200</v>
      </c>
      <c r="D45" s="429">
        <f>D26+D30+D31+D33+D32+D34+D35+D40</f>
        <v>1200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1200</v>
      </c>
      <c r="D46" s="435">
        <f>D45+D23+D21+D11</f>
        <v>1200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16</v>
      </c>
      <c r="D66" s="188"/>
      <c r="E66" s="127">
        <f t="shared" si="1"/>
        <v>16</v>
      </c>
      <c r="F66" s="187"/>
    </row>
    <row r="67" spans="1:6" ht="15.75">
      <c r="A67" s="361" t="s">
        <v>684</v>
      </c>
      <c r="B67" s="126" t="s">
        <v>685</v>
      </c>
      <c r="C67" s="188">
        <v>10</v>
      </c>
      <c r="D67" s="188"/>
      <c r="E67" s="127">
        <f t="shared" si="1"/>
        <v>10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16</v>
      </c>
      <c r="D68" s="426">
        <f>D54+D58+D63+D64+D65+D66</f>
        <v>0</v>
      </c>
      <c r="E68" s="427">
        <f t="shared" si="1"/>
        <v>16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713</v>
      </c>
      <c r="D70" s="188"/>
      <c r="E70" s="127">
        <f t="shared" si="1"/>
        <v>713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2493</v>
      </c>
      <c r="D73" s="128">
        <f>SUM(D74:D76)</f>
        <v>2493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280</v>
      </c>
      <c r="D74" s="188">
        <v>280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2213</v>
      </c>
      <c r="D76" s="188">
        <v>2213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567</v>
      </c>
      <c r="D77" s="129">
        <f>D78+D80</f>
        <v>567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567</v>
      </c>
      <c r="D78" s="188">
        <v>567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1218</v>
      </c>
      <c r="D87" s="125">
        <f>SUM(D88:D92)+D96</f>
        <v>1218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368</v>
      </c>
      <c r="D89" s="188">
        <v>368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457</v>
      </c>
      <c r="D91" s="188">
        <v>457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276</v>
      </c>
      <c r="D92" s="129">
        <f>SUM(D93:D95)</f>
        <v>276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276</v>
      </c>
      <c r="D95" s="188">
        <v>276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117</v>
      </c>
      <c r="D96" s="188">
        <v>117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683</v>
      </c>
      <c r="D97" s="188">
        <v>683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4961</v>
      </c>
      <c r="D98" s="424">
        <f>D87+D82+D77+D73+D97</f>
        <v>4961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5690</v>
      </c>
      <c r="D99" s="418">
        <f>D98+D70+D68</f>
        <v>4961</v>
      </c>
      <c r="E99" s="418">
        <f>E98+E70+E68</f>
        <v>729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43157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C27" sqref="C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7474342</v>
      </c>
      <c r="D13" s="440"/>
      <c r="E13" s="440"/>
      <c r="F13" s="440">
        <v>12403</v>
      </c>
      <c r="G13" s="440">
        <v>7</v>
      </c>
      <c r="H13" s="440">
        <v>274</v>
      </c>
      <c r="I13" s="441">
        <f>F13+G13-H13</f>
        <v>12136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1062</v>
      </c>
      <c r="G16" s="440"/>
      <c r="H16" s="440">
        <v>22</v>
      </c>
      <c r="I16" s="441">
        <f t="shared" si="0"/>
        <v>1040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7974342</v>
      </c>
      <c r="D18" s="447">
        <f t="shared" si="1"/>
        <v>0</v>
      </c>
      <c r="E18" s="447">
        <f t="shared" si="1"/>
        <v>0</v>
      </c>
      <c r="F18" s="447">
        <f t="shared" si="1"/>
        <v>13495</v>
      </c>
      <c r="G18" s="447">
        <f t="shared" si="1"/>
        <v>7</v>
      </c>
      <c r="H18" s="447">
        <f t="shared" si="1"/>
        <v>296</v>
      </c>
      <c r="I18" s="448">
        <f t="shared" si="0"/>
        <v>13206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2718</v>
      </c>
      <c r="G24" s="440"/>
      <c r="H24" s="440">
        <v>114</v>
      </c>
      <c r="I24" s="441">
        <f t="shared" si="0"/>
        <v>2604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202</v>
      </c>
      <c r="G26" s="440">
        <v>419</v>
      </c>
      <c r="H26" s="440"/>
      <c r="I26" s="441">
        <f t="shared" si="0"/>
        <v>621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6265</v>
      </c>
      <c r="G27" s="447">
        <f t="shared" si="2"/>
        <v>419</v>
      </c>
      <c r="H27" s="447">
        <f t="shared" si="2"/>
        <v>114</v>
      </c>
      <c r="I27" s="448">
        <f t="shared" si="0"/>
        <v>6570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43157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56753</v>
      </c>
      <c r="D6" s="644">
        <f aca="true" t="shared" si="0" ref="D6:D15">C6-E6</f>
        <v>0</v>
      </c>
      <c r="E6" s="643">
        <f>'1-Баланс'!G95</f>
        <v>56753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39522</v>
      </c>
      <c r="D7" s="644">
        <f t="shared" si="0"/>
        <v>32938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242</v>
      </c>
      <c r="D8" s="644">
        <f t="shared" si="0"/>
        <v>0</v>
      </c>
      <c r="E8" s="643">
        <f>ABS('2-Отчет за доходите'!C44)-ABS('2-Отчет за доходите'!G44)</f>
        <v>242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4766</v>
      </c>
      <c r="D9" s="644">
        <f t="shared" si="0"/>
        <v>0</v>
      </c>
      <c r="E9" s="643">
        <f>'3-Отчет за паричния поток'!C45</f>
        <v>4766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7110</v>
      </c>
      <c r="D10" s="644">
        <f t="shared" si="0"/>
        <v>0</v>
      </c>
      <c r="E10" s="643">
        <f>'3-Отчет за паричния поток'!C46</f>
        <v>7110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39522</v>
      </c>
      <c r="D11" s="644">
        <f t="shared" si="0"/>
        <v>0</v>
      </c>
      <c r="E11" s="643">
        <f>'4-Отчет за собствения капитал'!L34</f>
        <v>39522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11568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2018-02-26T08:19:54Z</cp:lastPrinted>
  <dcterms:created xsi:type="dcterms:W3CDTF">2006-09-16T00:00:00Z</dcterms:created>
  <dcterms:modified xsi:type="dcterms:W3CDTF">2019-02-26T11:49:13Z</dcterms:modified>
  <cp:category/>
  <cp:version/>
  <cp:contentType/>
  <cp:contentStatus/>
</cp:coreProperties>
</file>