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<sst xmlns="http://schemas.openxmlformats.org/spreadsheetml/2006/main" count="1069" uniqueCount="886">
  <si>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</si>
  <si>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</si>
  <si>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</si>
  <si>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</si>
  <si>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</si>
  <si>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</si>
  <si>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</si>
  <si>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</si>
  <si>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</si>
  <si>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</si>
  <si>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</si>
  <si>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</si>
  <si>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</si>
  <si>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</si>
  <si>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</si>
  <si>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</si>
  <si>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</si>
  <si>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</si>
  <si>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</si>
  <si>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</si>
  <si>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</si>
  <si>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</si>
  <si>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</si>
  <si>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</si>
  <si>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</si>
  <si>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</si>
  <si>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</si>
  <si>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</si>
  <si>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</si>
  <si>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</si>
  <si>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</si>
  <si>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</si>
  <si>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</si>
  <si>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</si>
  <si>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</si>
  <si>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</si>
  <si>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</si>
  <si>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</si>
  <si>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</si>
  <si>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</si>
  <si>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</si>
  <si>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</si>
  <si>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</si>
  <si>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</si>
  <si>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</si>
  <si>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</si>
  <si>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</si>
  <si>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</si>
  <si>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</si>
  <si>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</si>
  <si>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</si>
  <si>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</si>
  <si>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</si>
  <si>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</si>
  <si>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</si>
  <si>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</si>
  <si>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</si>
  <si>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</si>
  <si>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</si>
  <si>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</si>
  <si>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</si>
  <si>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</si>
  <si>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</si>
  <si>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</si>
  <si>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</si>
  <si>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</si>
  <si>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</si>
  <si>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</si>
  <si>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</si>
  <si>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</si>
  <si>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</si>
  <si>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</si>
  <si>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</si>
  <si>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</si>
  <si>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</si>
  <si>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</si>
  <si>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</si>
  <si>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</si>
  <si>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</si>
  <si>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</si>
  <si>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</si>
  <si>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</si>
  <si>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</si>
  <si>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</si>
  <si>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</si>
  <si>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</si>
  <si>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</si>
  <si>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</si>
  <si>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</si>
  <si>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</si>
  <si>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</si>
  <si>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</si>
  <si>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</si>
  <si>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</si>
  <si>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</si>
  <si>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</si>
  <si>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</si>
  <si>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</si>
  <si>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</si>
  <si>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</si>
  <si>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</si>
  <si>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</si>
  <si>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</si>
  <si>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</si>
  <si>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</si>
  <si>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</si>
  <si>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</si>
  <si>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</si>
  <si>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</si>
  <si>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</si>
  <si>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</si>
  <si>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</si>
  <si>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</si>
  <si>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</si>
  <si>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</si>
  <si>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</si>
  <si>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</si>
  <si>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</si>
  <si>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</si>
  <si>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</si>
  <si>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</si>
  <si>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</si>
  <si>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</si>
  <si>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</si>
  <si>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</si>
  <si>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</si>
  <si>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</si>
  <si>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</si>
  <si>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</si>
  <si>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</si>
  <si>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</si>
  <si>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</si>
  <si>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</si>
  <si>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</si>
  <si>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</si>
  <si>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</si>
  <si>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</si>
  <si>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</si>
  <si>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</si>
  <si>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</si>
  <si>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</si>
  <si>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</si>
  <si>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</si>
  <si>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</si>
  <si>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</si>
  <si>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</si>
  <si>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</si>
  <si>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</si>
  <si>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</si>
  <si>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</si>
  <si>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</si>
  <si>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</si>
  <si>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</si>
  <si>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</si>
  <si>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</si>
  <si>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</si>
  <si>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</si>
  <si>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</si>
  <si>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</si>
  <si>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</si>
  <si>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</si>
  <si>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</si>
  <si>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</si>
  <si>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</si>
  <si>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</si>
  <si>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</si>
  <si>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</si>
  <si>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</si>
  <si>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</si>
  <si>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</si>
  <si>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</si>
  <si>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</si>
  <si>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</si>
  <si>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</si>
  <si>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</si>
  <si>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</si>
  <si>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</si>
  <si>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</si>
  <si>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</si>
  <si>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</si>
  <si>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</si>
  <si>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</si>
  <si>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</si>
  <si>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</si>
  <si>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</si>
  <si>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</si>
  <si>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</si>
  <si>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</si>
  <si>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</si>
  <si>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</si>
  <si>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</si>
  <si>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</si>
  <si>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</si>
  <si>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</si>
  <si>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</si>
  <si>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</si>
  <si>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</si>
  <si>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</si>
  <si>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</si>
  <si>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</si>
  <si>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</si>
  <si>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</si>
  <si>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</si>
  <si>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</si>
  <si>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</si>
  <si>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</si>
  <si>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</si>
  <si>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</si>
  <si>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</si>
  <si>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</si>
  <si>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</si>
  <si>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</si>
  <si>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</si>
  <si>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</si>
  <si>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</si>
  <si>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</si>
  <si>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</si>
  <si>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</si>
  <si>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</si>
  <si>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</si>
  <si>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</si>
  <si>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</si>
  <si>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</si>
  <si>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</si>
  <si>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</si>
  <si>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</si>
  <si>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</si>
  <si>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</si>
  <si>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</si>
  <si>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</si>
  <si>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</si>
  <si>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</si>
  <si>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</si>
  <si>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</si>
  <si>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</si>
  <si>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</si>
  <si>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</si>
  <si>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</si>
  <si>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</si>
  <si>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</si>
  <si>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</si>
  <si>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</si>
  <si>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</si>
  <si>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</si>
  <si>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</si>
  <si>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</si>
  <si>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</si>
  <si>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</si>
  <si>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</si>
  <si>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</si>
  <si>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</si>
  <si>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</si>
  <si>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</si>
  <si>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</si>
  <si>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</si>
  <si>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</si>
  <si>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</si>
  <si>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</si>
  <si>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</si>
  <si>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</si>
  <si>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</si>
  <si>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</si>
  <si>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</si>
  <si>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</si>
  <si>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</si>
  <si>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</si>
  <si>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</si>
  <si>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</si>
  <si>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</si>
  <si>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</si>
  <si>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</si>
  <si>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</si>
  <si>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</si>
  <si>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</si>
  <si>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</si>
  <si>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</si>
  <si>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</si>
  <si>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</si>
  <si>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</si>
  <si>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</si>
  <si>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</si>
  <si>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</si>
  <si>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</si>
  <si>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</si>
  <si>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</si>
  <si>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</si>
  <si>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</si>
  <si>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</si>
  <si>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</si>
  <si>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</si>
  <si>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</si>
  <si>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</si>
  <si>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</si>
  <si>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</si>
  <si>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</si>
  <si>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</si>
  <si>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</si>
  <si>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</si>
  <si>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</si>
  <si>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</si>
  <si>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</si>
  <si>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</si>
  <si>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</si>
  <si>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</si>
  <si>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</si>
  <si>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</si>
  <si>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</si>
  <si>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</si>
  <si>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</si>
  <si>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</si>
  <si>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</si>
  <si>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</si>
  <si>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</si>
  <si>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</si>
  <si>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</si>
  <si>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</si>
  <si>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</si>
  <si>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</si>
  <si>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</si>
  <si>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</si>
  <si>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</si>
  <si>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</si>
  <si>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</si>
  <si>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</si>
  <si>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</si>
  <si>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</si>
  <si>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</si>
  <si>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</si>
  <si>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</si>
  <si>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</si>
  <si>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</si>
  <si>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</si>
  <si>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</si>
  <si>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</si>
  <si>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</si>
  <si>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</si>
  <si>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</si>
  <si>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</si>
  <si>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</si>
  <si>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</si>
  <si>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</si>
  <si>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</si>
  <si>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</si>
  <si>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</si>
  <si>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</si>
  <si>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</si>
  <si>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</si>
  <si>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</si>
  <si>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</si>
  <si>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</si>
  <si>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</si>
  <si>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</si>
  <si>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</si>
  <si>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</si>
  <si>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</si>
  <si>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</si>
  <si>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</si>
  <si>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</si>
  <si>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</si>
  <si>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</si>
  <si>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</si>
  <si>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</si>
  <si>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</si>
  <si>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</si>
  <si>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</si>
  <si>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</si>
  <si>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</si>
  <si>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</si>
  <si>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</si>
  <si>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</si>
  <si>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</si>
  <si>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</si>
  <si>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</si>
  <si>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</si>
  <si>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</si>
  <si>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</si>
  <si>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</si>
  <si>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</si>
  <si>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</si>
  <si>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</si>
  <si>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</si>
  <si>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</si>
  <si>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</si>
  <si>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</si>
  <si>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</si>
  <si>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</si>
  <si>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</si>
  <si>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</si>
  <si>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</si>
  <si>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</si>
  <si>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</si>
  <si>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</si>
  <si>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</si>
  <si>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</si>
  <si>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</si>
  <si>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</si>
  <si>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</si>
  <si>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</si>
  <si>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</si>
  <si>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</si>
  <si>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</si>
  <si>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</si>
  <si>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</si>
  <si>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</si>
  <si>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</si>
  <si>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</si>
  <si>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</si>
  <si>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</si>
  <si>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</si>
  <si>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</si>
  <si>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</si>
  <si>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</si>
  <si>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</si>
  <si>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</si>
  <si>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</si>
  <si>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</si>
  <si>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</si>
  <si>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</si>
  <si>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</si>
  <si>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</si>
  <si>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</si>
  <si>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</si>
  <si>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</si>
  <si>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</si>
  <si>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</si>
  <si>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</si>
  <si>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</si>
  <si>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</si>
  <si>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</si>
  <si>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</si>
  <si>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</si>
  <si>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</si>
  <si>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</si>
  <si>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</si>
  <si>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</si>
  <si>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</si>
  <si>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</si>
  <si>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</si>
  <si>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</si>
  <si>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</si>
  <si>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</si>
  <si>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</si>
  <si>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</si>
  <si>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</si>
  <si>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</si>
  <si>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</si>
  <si>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</si>
  <si>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</si>
  <si>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</si>
  <si>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</si>
  <si>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</si>
  <si>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</si>
  <si>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</si>
  <si>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</si>
  <si>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</si>
  <si>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</si>
  <si>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</si>
  <si>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</si>
  <si>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</si>
  <si>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</si>
  <si>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</si>
  <si>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</si>
  <si>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</si>
  <si>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</si>
  <si>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</si>
  <si>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</si>
  <si>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</si>
  <si>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</si>
  <si>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</si>
  <si>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</si>
  <si>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</si>
  <si>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</si>
  <si>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</si>
  <si>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</si>
  <si>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</si>
  <si>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</si>
  <si>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</si>
  <si>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</si>
  <si>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</si>
  <si>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</si>
  <si>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</si>
  <si>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</si>
  <si>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</si>
  <si>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</si>
  <si>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</si>
  <si>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</si>
  <si>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</si>
  <si>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</si>
  <si>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</si>
  <si>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</si>
  <si>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</si>
  <si>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</si>
  <si>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</si>
  <si>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</si>
  <si>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</si>
  <si>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</si>
  <si>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</si>
  <si>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</si>
  <si>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</si>
  <si>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</si>
  <si>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</si>
  <si>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</si>
  <si>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</si>
  <si>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</si>
  <si>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</si>
  <si>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</si>
  <si>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</si>
  <si>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</si>
  <si>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</si>
  <si>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</si>
  <si>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</si>
  <si>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</si>
  <si>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</si>
  <si>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</si>
  <si>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</si>
  <si>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</si>
  <si>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</si>
  <si>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</si>
  <si>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</si>
  <si>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</si>
  <si>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</si>
  <si>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</si>
  <si>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</si>
  <si>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</si>
  <si>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</si>
  <si>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</si>
  <si>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</si>
  <si>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</si>
  <si>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</si>
  <si>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</si>
  <si>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</si>
  <si>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</si>
  <si>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</si>
  <si>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</si>
  <si>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</si>
  <si>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</si>
  <si>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</si>
  <si>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</si>
  <si>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</si>
  <si>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</si>
  <si>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</si>
  <si>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</si>
  <si>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</si>
  <si>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</si>
  <si>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</si>
  <si>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</si>
  <si>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</si>
  <si>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</si>
  <si>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</si>
  <si>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</si>
  <si>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</si>
  <si>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</si>
  <si>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</si>
  <si>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</si>
  <si>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</si>
  <si>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</si>
  <si>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</si>
  <si>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</si>
  <si>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</si>
  <si>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</si>
  <si>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</si>
  <si>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</si>
  <si>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</si>
  <si>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</si>
  <si>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</si>
  <si>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</si>
  <si>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</si>
  <si>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</si>
  <si>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</si>
  <si>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</si>
  <si>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</si>
  <si>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</si>
  <si>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</si>
  <si>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</si>
  <si>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</si>
  <si>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</si>
  <si>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</si>
  <si>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</si>
  <si>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</si>
  <si>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</si>
  <si>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</si>
  <si>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</si>
  <si>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</si>
  <si>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</si>
  <si>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</si>
  <si>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</si>
  <si>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</si>
  <si>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</si>
  <si>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</si>
  <si>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</si>
  <si>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</si>
  <si>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</si>
  <si>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</si>
  <si>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</si>
  <si>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</si>
  <si>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</si>
  <si>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</si>
  <si>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</si>
  <si>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</si>
  <si>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</si>
  <si>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</si>
  <si>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</si>
  <si>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</si>
  <si>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</si>
  <si>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</si>
  <si>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</si>
  <si>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</si>
  <si>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</si>
  <si>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</si>
  <si>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</si>
  <si>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</si>
  <si>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</si>
  <si>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</si>
  <si>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</si>
  <si>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</si>
  <si>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</si>
  <si>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</si>
  <si>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</si>
  <si>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</si>
  <si>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</si>
  <si>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</si>
  <si>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</si>
  <si>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</si>
  <si>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</si>
  <si>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</si>
  <si>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</si>
  <si>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</si>
  <si>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</si>
  <si>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</si>
  <si>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</si>
  <si>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</si>
  <si>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</si>
  <si>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</si>
  <si>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</si>
  <si>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</si>
  <si>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</si>
  <si>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</si>
  <si>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</si>
  <si>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</si>
  <si>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</si>
  <si>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</si>
  <si>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</si>
  <si>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</si>
  <si>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</si>
  <si>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</si>
  <si>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</si>
  <si>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</si>
  <si>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</si>
  <si>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</si>
  <si>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</si>
  <si>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</si>
  <si>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</si>
  <si>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</si>
  <si>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</si>
  <si>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</si>
  <si>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</si>
  <si>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</si>
  <si>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</si>
  <si>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</si>
  <si>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</si>
  <si>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</si>
  <si>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</si>
  <si>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</si>
  <si>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</si>
  <si>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</si>
  <si>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</si>
  <si>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</si>
  <si>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</si>
  <si>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</si>
  <si>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</si>
  <si>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</si>
  <si>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</si>
  <si>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</si>
  <si>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</si>
  <si>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</si>
  <si>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</si>
  <si>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</si>
  <si>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</si>
  <si>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</si>
  <si>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</si>
  <si>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</si>
  <si>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</si>
  <si>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</si>
  <si>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</si>
  <si>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</si>
  <si>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</si>
  <si>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</si>
  <si>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</si>
  <si>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</si>
  <si>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</si>
  <si>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</si>
  <si>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</si>
  <si>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</si>
  <si>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</si>
  <si>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</si>
  <si>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</si>
  <si>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</si>
  <si>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</si>
  <si>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</si>
  <si>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</si>
  <si>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</si>
  <si>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</si>
  <si>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</si>
  <si>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</si>
  <si>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</si>
  <si>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</si>
  <si>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</si>
  <si>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</si>
  <si>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</si>
  <si>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</si>
  <si>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</si>
  <si>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</si>
  <si>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</si>
  <si>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</si>
  <si>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</si>
  <si>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</si>
  <si>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</si>
  <si>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</si>
  <si>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</si>
  <si>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</si>
  <si>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</si>
  <si>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</si>
  <si>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</si>
  <si>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</si>
  <si>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</si>
  <si>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</si>
  <si>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</si>
  <si>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</si>
  <si>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</si>
  <si>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</si>
  <si>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</si>
  <si>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</si>
  <si>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</si>
  <si>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</si>
  <si>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</si>
  <si>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</si>
  <si>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</si>
  <si>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</si>
  <si>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</si>
  <si>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</si>
  <si>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</si>
  <si>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</si>
  <si>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</si>
  <si>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</si>
  <si>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</si>
  <si>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</si>
  <si>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</si>
  <si>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</si>
  <si>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</si>
  <si>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</si>
  <si>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</si>
  <si>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</si>
  <si>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</si>
  <si>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</si>
  <si>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</si>
  <si>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</si>
  <si>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</si>
  <si>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</si>
  <si>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</si>
  <si>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</si>
  <si>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</si>
  <si>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</si>
  <si>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</si>
  <si>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</si>
  <si>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</si>
  <si>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</si>
  <si>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</si>
  <si>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</si>
  <si>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</si>
  <si>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</si>
  <si>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</si>
  <si>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</si>
  <si>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</si>
  <si>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</si>
  <si>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</si>
  <si>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</si>
  <si>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</si>
  <si>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</si>
  <si>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</si>
  <si>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</si>
  <si>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</si>
  <si>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</si>
  <si>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</si>
  <si>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</si>
  <si>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</si>
  <si>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</si>
  <si>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</si>
  <si>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</si>
  <si>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</si>
  <si>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</si>
  <si>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</si>
  <si>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</si>
  <si>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</si>
  <si>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</si>
  <si>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</si>
  <si>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</si>
  <si>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</si>
  <si>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</si>
  <si>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</si>
  <si>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</si>
  <si>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</si>
  <si>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</si>
  <si>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</si>
  <si>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</si>
  <si>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</si>
  <si>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</si>
  <si>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</si>
  <si>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</si>
  <si>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</si>
  <si>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</si>
  <si>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</si>
  <si>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</si>
  <si>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</si>
  <si>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</si>
  <si>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</si>
  <si>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</si>
  <si>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</si>
  <si>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</si>
  <si>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</si>
  <si>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</si>
  <si>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</si>
  <si>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</si>
  <si>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</si>
  <si>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</si>
  <si>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</si>
  <si>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</si>
  <si>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</si>
  <si>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</si>
  <si>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</si>
  <si>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</si>
  <si>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</si>
  <si>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</si>
  <si>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</si>
  <si>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</si>
  <si>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</si>
  <si>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</si>
  <si>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</si>
  <si>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</si>
  <si>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</si>
  <si>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</si>
  <si>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</si>
  <si>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</si>
  <si>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</si>
  <si>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</si>
  <si>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</si>
  <si>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</si>
  <si>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</si>
  <si>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</si>
  <si>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</si>
  <si>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</si>
  <si>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</si>
  <si>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</si>
  <si>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</si>
  <si>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</si>
  <si>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</si>
  <si>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</si>
  <si>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</si>
  <si>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</si>
  <si>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</si>
  <si>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</si>
  <si>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</si>
  <si>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</si>
  <si>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</si>
  <si>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</si>
  <si>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</si>
  <si>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</si>
  <si>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</si>
  <si>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</si>
  <si>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</si>
  <si>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</si>
  <si>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</si>
  <si>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</si>
  <si>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</si>
  <si>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</si>
  <si>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</si>
  <si>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</si>
  <si>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</si>
  <si>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</si>
  <si>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Съставител:……………………</t>
  </si>
  <si>
    <t>Дата на съставяне: 25.04.2014г.</t>
  </si>
  <si>
    <t>31.03.2014г.</t>
  </si>
  <si>
    <t>25.04.2014г.</t>
  </si>
  <si>
    <t xml:space="preserve">Дата на съставяне: 25.04.2014  г.                                   </t>
  </si>
  <si>
    <t xml:space="preserve">Дата  на съставяне:25.04.2014г.                                                                                                                               </t>
  </si>
  <si>
    <t xml:space="preserve">Дата на съставяне:25.04.2014г.                    </t>
  </si>
  <si>
    <t>Дата на съставяне:25.04.2014г.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</si>
</sst>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74" fontId="8" fillId="0" borderId="10" xfId="61" applyNumberFormat="1" applyFont="1" applyBorder="1" applyAlignment="1" applyProtection="1">
      <alignment vertical="top" wrapText="1"/>
      <protection/>
    </xf>
    <xf numFmtId="174" fontId="8" fillId="0" borderId="12" xfId="61" applyNumberFormat="1" applyFont="1" applyBorder="1" applyAlignment="1" applyProtection="1">
      <alignment vertical="top" wrapText="1"/>
      <protection/>
    </xf>
    <xf numFmtId="174" fontId="8" fillId="34" borderId="12" xfId="61" applyNumberFormat="1" applyFont="1" applyFill="1" applyBorder="1" applyAlignment="1" applyProtection="1">
      <alignment vertical="top" wrapText="1"/>
      <protection locked="0"/>
    </xf>
    <xf numFmtId="174" fontId="8" fillId="37" borderId="12" xfId="61" applyNumberFormat="1" applyFont="1" applyFill="1" applyBorder="1" applyAlignment="1" applyProtection="1">
      <alignment vertical="top" wrapText="1"/>
      <protection locked="0"/>
    </xf>
    <xf numFmtId="174" fontId="8" fillId="0" borderId="17" xfId="61" applyNumberFormat="1" applyFont="1" applyBorder="1" applyAlignment="1" applyProtection="1">
      <alignment vertical="top" wrapText="1"/>
      <protection/>
    </xf>
    <xf numFmtId="174" fontId="8" fillId="35" borderId="19" xfId="61" applyNumberFormat="1" applyFont="1" applyFill="1" applyBorder="1" applyAlignment="1" applyProtection="1">
      <alignment vertical="top" wrapText="1"/>
      <protection locked="0"/>
    </xf>
    <xf numFmtId="174" fontId="6" fillId="0" borderId="35" xfId="61" applyNumberFormat="1" applyFont="1" applyBorder="1" applyAlignment="1" applyProtection="1">
      <alignment vertical="top" wrapText="1"/>
      <protection/>
    </xf>
    <xf numFmtId="174" fontId="8" fillId="34" borderId="26" xfId="61" applyNumberFormat="1" applyFont="1" applyFill="1" applyBorder="1" applyAlignment="1" applyProtection="1">
      <alignment vertical="top" wrapText="1"/>
      <protection locked="0"/>
    </xf>
    <xf numFmtId="174" fontId="8" fillId="35" borderId="26" xfId="61" applyNumberFormat="1" applyFont="1" applyFill="1" applyBorder="1" applyAlignment="1" applyProtection="1">
      <alignment vertical="top" wrapText="1"/>
      <protection locked="0"/>
    </xf>
    <xf numFmtId="174" fontId="8" fillId="37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Border="1" applyAlignment="1" applyProtection="1">
      <alignment vertical="top" wrapText="1"/>
      <protection/>
    </xf>
    <xf numFmtId="174" fontId="4" fillId="0" borderId="15" xfId="0" applyNumberFormat="1" applyFont="1" applyBorder="1" applyAlignment="1" applyProtection="1">
      <alignment vertical="top" wrapText="1"/>
      <protection/>
    </xf>
    <xf numFmtId="174" fontId="4" fillId="0" borderId="36" xfId="0" applyNumberFormat="1" applyFont="1" applyBorder="1" applyAlignment="1" applyProtection="1">
      <alignment vertical="top" wrapText="1"/>
      <protection/>
    </xf>
    <xf numFmtId="174" fontId="8" fillId="38" borderId="26" xfId="61" applyNumberFormat="1" applyFont="1" applyFill="1" applyBorder="1" applyAlignment="1" applyProtection="1">
      <alignment vertical="top" wrapText="1"/>
      <protection locked="0"/>
    </xf>
    <xf numFmtId="174" fontId="8" fillId="0" borderId="26" xfId="61" applyNumberFormat="1" applyFont="1" applyFill="1" applyBorder="1" applyAlignment="1" applyProtection="1">
      <alignment vertical="top" wrapText="1"/>
      <protection/>
    </xf>
    <xf numFmtId="174" fontId="4" fillId="0" borderId="27" xfId="0" applyNumberFormat="1" applyFont="1" applyBorder="1" applyAlignment="1" applyProtection="1">
      <alignment vertical="top" wrapText="1"/>
      <protection/>
    </xf>
    <xf numFmtId="174" fontId="4" fillId="0" borderId="28" xfId="0" applyNumberFormat="1" applyFont="1" applyBorder="1" applyAlignment="1" applyProtection="1">
      <alignment vertical="top" wrapText="1"/>
      <protection/>
    </xf>
    <xf numFmtId="174" fontId="4" fillId="0" borderId="29" xfId="0" applyNumberFormat="1" applyFont="1" applyBorder="1" applyAlignment="1" applyProtection="1">
      <alignment vertical="top" wrapText="1"/>
      <protection/>
    </xf>
    <xf numFmtId="174" fontId="4" fillId="0" borderId="30" xfId="0" applyNumberFormat="1" applyFont="1" applyBorder="1" applyAlignment="1" applyProtection="1">
      <alignment vertical="top" wrapText="1"/>
      <protection/>
    </xf>
    <xf numFmtId="174" fontId="4" fillId="0" borderId="0" xfId="0" applyNumberFormat="1" applyFont="1" applyBorder="1" applyAlignment="1" applyProtection="1">
      <alignment vertical="top" wrapText="1"/>
      <protection/>
    </xf>
    <xf numFmtId="174" fontId="4" fillId="0" borderId="34" xfId="0" applyNumberFormat="1" applyFont="1" applyBorder="1" applyAlignment="1" applyProtection="1">
      <alignment vertical="top" wrapText="1"/>
      <protection/>
    </xf>
    <xf numFmtId="174" fontId="8" fillId="0" borderId="37" xfId="61" applyNumberFormat="1" applyFont="1" applyBorder="1" applyAlignment="1" applyProtection="1">
      <alignment vertical="top" wrapText="1"/>
      <protection/>
    </xf>
    <xf numFmtId="174" fontId="8" fillId="0" borderId="27" xfId="61" applyNumberFormat="1" applyFont="1" applyBorder="1" applyAlignment="1" applyProtection="1">
      <alignment vertical="top" wrapText="1"/>
      <protection/>
    </xf>
    <xf numFmtId="174" fontId="8" fillId="0" borderId="28" xfId="61" applyNumberFormat="1" applyFont="1" applyBorder="1" applyAlignment="1" applyProtection="1">
      <alignment vertical="top" wrapText="1"/>
      <protection/>
    </xf>
    <xf numFmtId="174" fontId="8" fillId="0" borderId="29" xfId="61" applyNumberFormat="1" applyFont="1" applyBorder="1" applyAlignment="1" applyProtection="1">
      <alignment vertical="top" wrapText="1"/>
      <protection/>
    </xf>
    <xf numFmtId="174" fontId="8" fillId="0" borderId="30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 wrapText="1"/>
      <protection/>
    </xf>
    <xf numFmtId="174" fontId="4" fillId="0" borderId="26" xfId="0" applyNumberFormat="1" applyFont="1" applyBorder="1" applyAlignment="1" applyProtection="1">
      <alignment vertical="top" wrapText="1"/>
      <protection/>
    </xf>
    <xf numFmtId="174" fontId="6" fillId="0" borderId="26" xfId="61" applyNumberFormat="1" applyFont="1" applyBorder="1" applyAlignment="1" applyProtection="1">
      <alignment vertical="top" wrapText="1"/>
      <protection/>
    </xf>
    <xf numFmtId="174" fontId="4" fillId="0" borderId="10" xfId="0" applyNumberFormat="1" applyFont="1" applyBorder="1" applyAlignment="1" applyProtection="1">
      <alignment vertical="top"/>
      <protection/>
    </xf>
    <xf numFmtId="174" fontId="4" fillId="0" borderId="26" xfId="0" applyNumberFormat="1" applyFont="1" applyBorder="1" applyAlignment="1" applyProtection="1">
      <alignment vertical="top"/>
      <protection/>
    </xf>
    <xf numFmtId="174" fontId="9" fillId="0" borderId="10" xfId="63" applyNumberFormat="1" applyFont="1" applyBorder="1" applyAlignment="1" applyProtection="1">
      <alignment vertical="center"/>
      <protection/>
    </xf>
    <xf numFmtId="174" fontId="10" fillId="0" borderId="10" xfId="63" applyNumberFormat="1" applyFont="1" applyFill="1" applyBorder="1" applyProtection="1">
      <alignment/>
      <protection/>
    </xf>
    <xf numFmtId="174" fontId="10" fillId="0" borderId="10" xfId="63" applyNumberFormat="1" applyFont="1" applyFill="1" applyBorder="1" applyAlignment="1" applyProtection="1">
      <alignment vertical="center"/>
      <protection/>
    </xf>
    <xf numFmtId="174" fontId="10" fillId="34" borderId="10" xfId="63" applyNumberFormat="1" applyFont="1" applyFill="1" applyBorder="1" applyAlignment="1" applyProtection="1">
      <alignment vertical="center"/>
      <protection locked="0"/>
    </xf>
    <xf numFmtId="174" fontId="10" fillId="38" borderId="10" xfId="63" applyNumberFormat="1" applyFont="1" applyFill="1" applyBorder="1" applyAlignment="1" applyProtection="1">
      <alignment vertical="center"/>
      <protection locked="0"/>
    </xf>
    <xf numFmtId="174" fontId="10" fillId="35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Alignment="1" applyProtection="1">
      <alignment vertical="center"/>
      <protection/>
    </xf>
    <xf numFmtId="174" fontId="9" fillId="38" borderId="10" xfId="63" applyNumberFormat="1" applyFont="1" applyFill="1" applyBorder="1" applyAlignment="1" applyProtection="1">
      <alignment vertical="center"/>
      <protection locked="0"/>
    </xf>
    <xf numFmtId="174" fontId="9" fillId="34" borderId="16" xfId="63" applyNumberFormat="1" applyFont="1" applyFill="1" applyBorder="1" applyAlignment="1" applyProtection="1">
      <alignment vertical="center"/>
      <protection locked="0"/>
    </xf>
    <xf numFmtId="174" fontId="9" fillId="0" borderId="16" xfId="63" applyNumberFormat="1" applyFont="1" applyFill="1" applyBorder="1" applyAlignment="1" applyProtection="1">
      <alignment vertical="center"/>
      <protection/>
    </xf>
    <xf numFmtId="174" fontId="9" fillId="34" borderId="10" xfId="63" applyNumberFormat="1" applyFont="1" applyFill="1" applyBorder="1" applyAlignment="1" applyProtection="1">
      <alignment vertical="center"/>
      <protection locked="0"/>
    </xf>
    <xf numFmtId="174" fontId="10" fillId="0" borderId="10" xfId="63" applyNumberFormat="1" applyFont="1" applyBorder="1" applyProtection="1">
      <alignment/>
      <protection/>
    </xf>
    <xf numFmtId="174" fontId="10" fillId="34" borderId="10" xfId="63" applyNumberFormat="1" applyFont="1" applyFill="1" applyBorder="1" applyProtection="1">
      <alignment/>
      <protection locked="0"/>
    </xf>
    <xf numFmtId="174" fontId="10" fillId="35" borderId="10" xfId="63" applyNumberFormat="1" applyFont="1" applyFill="1" applyBorder="1" applyProtection="1">
      <alignment/>
      <protection locked="0"/>
    </xf>
    <xf numFmtId="174" fontId="6" fillId="0" borderId="38" xfId="61" applyNumberFormat="1" applyFont="1" applyBorder="1" applyAlignment="1" applyProtection="1">
      <alignment vertical="top" wrapText="1"/>
      <protection/>
    </xf>
    <xf numFmtId="174" fontId="10" fillId="38" borderId="10" xfId="62" applyNumberFormat="1" applyFont="1" applyFill="1" applyBorder="1" applyAlignment="1" applyProtection="1">
      <alignment wrapText="1"/>
      <protection locked="0"/>
    </xf>
    <xf numFmtId="174" fontId="10" fillId="0" borderId="10" xfId="62" applyNumberFormat="1" applyFont="1" applyFill="1" applyBorder="1" applyAlignment="1" applyProtection="1">
      <alignment wrapText="1"/>
      <protection/>
    </xf>
    <xf numFmtId="174" fontId="10" fillId="34" borderId="10" xfId="62" applyNumberFormat="1" applyFont="1" applyFill="1" applyBorder="1" applyAlignment="1" applyProtection="1">
      <alignment wrapText="1"/>
      <protection locked="0"/>
    </xf>
    <xf numFmtId="174" fontId="10" fillId="35" borderId="10" xfId="62" applyNumberFormat="1" applyFont="1" applyFill="1" applyBorder="1" applyAlignment="1" applyProtection="1">
      <alignment wrapText="1"/>
      <protection locked="0"/>
    </xf>
    <xf numFmtId="174" fontId="10" fillId="0" borderId="10" xfId="64" applyNumberFormat="1" applyFont="1" applyFill="1" applyBorder="1" applyAlignment="1" applyProtection="1">
      <alignment vertical="center"/>
      <protection/>
    </xf>
    <xf numFmtId="174" fontId="10" fillId="38" borderId="10" xfId="64" applyNumberFormat="1" applyFont="1" applyFill="1" applyBorder="1" applyAlignment="1" applyProtection="1">
      <alignment vertical="center"/>
      <protection locked="0"/>
    </xf>
    <xf numFmtId="174" fontId="10" fillId="0" borderId="10" xfId="64" applyNumberFormat="1" applyFont="1" applyBorder="1" applyAlignment="1" applyProtection="1">
      <alignment vertical="center"/>
      <protection/>
    </xf>
    <xf numFmtId="174" fontId="10" fillId="0" borderId="13" xfId="64" applyNumberFormat="1" applyFont="1" applyBorder="1" applyAlignment="1" applyProtection="1">
      <alignment vertical="center"/>
      <protection/>
    </xf>
    <xf numFmtId="174" fontId="10" fillId="33" borderId="12" xfId="64" applyNumberFormat="1" applyFont="1" applyFill="1" applyBorder="1" applyAlignment="1" applyProtection="1">
      <alignment vertical="center"/>
      <protection locked="0"/>
    </xf>
    <xf numFmtId="174" fontId="10" fillId="33" borderId="15" xfId="64" applyNumberFormat="1" applyFont="1" applyFill="1" applyBorder="1" applyAlignment="1" applyProtection="1">
      <alignment vertical="center"/>
      <protection locked="0"/>
    </xf>
    <xf numFmtId="174" fontId="10" fillId="33" borderId="16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 locked="0"/>
    </xf>
    <xf numFmtId="174" fontId="10" fillId="0" borderId="12" xfId="64" applyNumberFormat="1" applyFont="1" applyFill="1" applyBorder="1" applyAlignment="1" applyProtection="1">
      <alignment vertical="center"/>
      <protection/>
    </xf>
    <xf numFmtId="174" fontId="10" fillId="0" borderId="11" xfId="64" applyNumberFormat="1" applyFont="1" applyBorder="1" applyAlignment="1" applyProtection="1">
      <alignment vertical="center"/>
      <protection/>
    </xf>
    <xf numFmtId="174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6">
      <selection activeCell="G44" sqref="G44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880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362</v>
      </c>
      <c r="D11" s="482">
        <v>362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362</v>
      </c>
      <c r="D19" s="481">
        <f>SUM(D11:D18)</f>
        <v>362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40</v>
      </c>
      <c r="H21" s="494">
        <f>SUM(H22:H24)</f>
        <v>40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40</v>
      </c>
      <c r="H24" s="487">
        <v>40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40</v>
      </c>
      <c r="H25" s="490">
        <f>H19+H20+H21</f>
        <v>40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12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12</v>
      </c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0</v>
      </c>
      <c r="H31" s="487">
        <v>12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>
        <v>-13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-1</v>
      </c>
      <c r="H33" s="490">
        <f>H27+H31+H32</f>
        <v>12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1642</v>
      </c>
      <c r="H36" s="490">
        <f>H25+H17+H33</f>
        <v>1655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2527</v>
      </c>
      <c r="H43" s="487">
        <v>2421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3951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6478</v>
      </c>
      <c r="H49" s="490">
        <f>SUM(H43:H48)</f>
        <v>6372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362</v>
      </c>
      <c r="D55" s="481">
        <f>D19+D20+D21+D27+D32+D45+D51+D53+D54</f>
        <v>362</v>
      </c>
      <c r="E55" s="180" t="s">
        <v>171</v>
      </c>
      <c r="F55" s="197" t="s">
        <v>172</v>
      </c>
      <c r="G55" s="490">
        <f>G49+G51+G52+G53+G54</f>
        <v>6478</v>
      </c>
      <c r="H55" s="490">
        <f>H49+H51+H52+H53+H54</f>
        <v>6372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/>
      <c r="D60" s="482"/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4014</v>
      </c>
      <c r="D61" s="482">
        <v>4014</v>
      </c>
      <c r="E61" s="186" t="s">
        <v>188</v>
      </c>
      <c r="F61" s="206" t="s">
        <v>189</v>
      </c>
      <c r="G61" s="490">
        <f>SUM(G62:G68)</f>
        <v>343</v>
      </c>
      <c r="H61" s="490">
        <f>SUM(H62:H68)</f>
        <v>437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175</v>
      </c>
      <c r="H62" s="487">
        <v>172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4014</v>
      </c>
      <c r="D64" s="481">
        <f>SUM(D58:D63)</f>
        <v>4014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166</v>
      </c>
      <c r="H65" s="487">
        <v>166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1</v>
      </c>
      <c r="H66" s="487">
        <v>1</v>
      </c>
    </row>
    <row r="67" spans="1:8" ht="15">
      <c r="A67" s="178" t="s">
        <v>206</v>
      </c>
      <c r="B67" s="184" t="s">
        <v>207</v>
      </c>
      <c r="C67" s="482">
        <v>4145</v>
      </c>
      <c r="D67" s="482">
        <v>4145</v>
      </c>
      <c r="E67" s="180" t="s">
        <v>208</v>
      </c>
      <c r="F67" s="185" t="s">
        <v>209</v>
      </c>
      <c r="G67" s="487">
        <v>1</v>
      </c>
      <c r="H67" s="487">
        <v>1</v>
      </c>
    </row>
    <row r="68" spans="1:8" ht="15">
      <c r="A68" s="178" t="s">
        <v>210</v>
      </c>
      <c r="B68" s="184" t="s">
        <v>211</v>
      </c>
      <c r="C68" s="482">
        <v>0</v>
      </c>
      <c r="D68" s="482">
        <v>0</v>
      </c>
      <c r="E68" s="180" t="s">
        <v>212</v>
      </c>
      <c r="F68" s="185" t="s">
        <v>213</v>
      </c>
      <c r="G68" s="487">
        <v>0</v>
      </c>
      <c r="H68" s="487">
        <v>97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16</v>
      </c>
      <c r="H69" s="487">
        <v>16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359</v>
      </c>
      <c r="H71" s="501">
        <f>H59+H60+H61+H69+H70</f>
        <v>453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21</v>
      </c>
      <c r="D74" s="482">
        <v>21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4166</v>
      </c>
      <c r="D75" s="481">
        <f>SUM(D67:D74)</f>
        <v>4166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433</v>
      </c>
      <c r="H79" s="508">
        <f>H71+H74+H75+H76</f>
        <v>527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1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2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>
        <v>10</v>
      </c>
      <c r="D92" s="482">
        <v>10</v>
      </c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8191</v>
      </c>
      <c r="D93" s="481">
        <f>D64+D75+D84+D91+D92</f>
        <v>8192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8553</v>
      </c>
      <c r="D94" s="486">
        <f>D93+D55</f>
        <v>8554</v>
      </c>
      <c r="E94" s="362" t="s">
        <v>269</v>
      </c>
      <c r="F94" s="217" t="s">
        <v>270</v>
      </c>
      <c r="G94" s="525">
        <f>G36+G39+G55+G79</f>
        <v>8553</v>
      </c>
      <c r="H94" s="525">
        <f>H36+H39+H55+H79</f>
        <v>8554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76" t="s">
        <v>878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="110" zoomScaleNormal="110" zoomScalePageLayoutView="0" workbookViewId="0" topLeftCell="A1">
      <selection activeCell="C41" sqref="C41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31.03.2014г.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0</v>
      </c>
    </row>
    <row r="10" spans="1:8" ht="12">
      <c r="A10" s="225" t="s">
        <v>285</v>
      </c>
      <c r="B10" s="226" t="s">
        <v>286</v>
      </c>
      <c r="C10" s="514">
        <v>3</v>
      </c>
      <c r="D10" s="514">
        <v>9</v>
      </c>
      <c r="E10" s="225" t="s">
        <v>287</v>
      </c>
      <c r="F10" s="458" t="s">
        <v>288</v>
      </c>
      <c r="G10" s="523">
        <v>0</v>
      </c>
      <c r="H10" s="523">
        <v>2920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/>
      <c r="H11" s="523"/>
    </row>
    <row r="12" spans="1:8" ht="12">
      <c r="A12" s="225" t="s">
        <v>293</v>
      </c>
      <c r="B12" s="226" t="s">
        <v>294</v>
      </c>
      <c r="C12" s="514">
        <v>9</v>
      </c>
      <c r="D12" s="514">
        <v>39</v>
      </c>
      <c r="E12" s="227" t="s">
        <v>77</v>
      </c>
      <c r="F12" s="458" t="s">
        <v>295</v>
      </c>
      <c r="G12" s="523">
        <v>0</v>
      </c>
      <c r="H12" s="523">
        <v>281</v>
      </c>
    </row>
    <row r="13" spans="1:18" ht="12">
      <c r="A13" s="225" t="s">
        <v>296</v>
      </c>
      <c r="B13" s="226" t="s">
        <v>297</v>
      </c>
      <c r="C13" s="514">
        <v>1</v>
      </c>
      <c r="D13" s="514">
        <v>5</v>
      </c>
      <c r="E13" s="228" t="s">
        <v>50</v>
      </c>
      <c r="F13" s="459" t="s">
        <v>298</v>
      </c>
      <c r="G13" s="522">
        <f>SUM(G9:G12)</f>
        <v>0</v>
      </c>
      <c r="H13" s="522">
        <f>SUM(H9:H12)</f>
        <v>3201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>
        <v>0</v>
      </c>
      <c r="D14" s="514">
        <v>3105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0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0</v>
      </c>
      <c r="D16" s="515">
        <v>2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/>
      <c r="D17" s="516">
        <v>0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13</v>
      </c>
      <c r="D19" s="517">
        <f>SUM(D9:D15)+D16</f>
        <v>3160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>
        <v>0</v>
      </c>
      <c r="D22" s="514">
        <v>29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0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0</v>
      </c>
      <c r="D26" s="517">
        <f>SUM(D22:D25)</f>
        <v>29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13</v>
      </c>
      <c r="D28" s="513">
        <f>D26+D19</f>
        <v>3189</v>
      </c>
      <c r="E28" s="97" t="s">
        <v>337</v>
      </c>
      <c r="F28" s="461" t="s">
        <v>338</v>
      </c>
      <c r="G28" s="522">
        <f>G13+G15+G24</f>
        <v>0</v>
      </c>
      <c r="H28" s="522">
        <f>H13+H15+H24</f>
        <v>3201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0</v>
      </c>
      <c r="D30" s="513">
        <f>IF((H28-D28)&gt;0,H28-D28,0)</f>
        <v>12</v>
      </c>
      <c r="E30" s="97" t="s">
        <v>341</v>
      </c>
      <c r="F30" s="461" t="s">
        <v>342</v>
      </c>
      <c r="G30" s="522">
        <f>IF((C28-G28)&gt;0,C28-G28,0)</f>
        <v>13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13</v>
      </c>
      <c r="D33" s="517">
        <f>D28+D31+D32</f>
        <v>3189</v>
      </c>
      <c r="E33" s="97" t="s">
        <v>351</v>
      </c>
      <c r="F33" s="461" t="s">
        <v>352</v>
      </c>
      <c r="G33" s="522">
        <f>G32+G31+G28</f>
        <v>0</v>
      </c>
      <c r="H33" s="522">
        <f>H32+H31+H28</f>
        <v>3201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0</v>
      </c>
      <c r="D34" s="513">
        <f>IF((H33-D33)&gt;0,H33-D33,0)</f>
        <v>12</v>
      </c>
      <c r="E34" s="98" t="s">
        <v>355</v>
      </c>
      <c r="F34" s="461" t="s">
        <v>356</v>
      </c>
      <c r="G34" s="522">
        <f>IF((C33-G33)&gt;0,C33-G33,0)</f>
        <v>13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0</v>
      </c>
      <c r="D39" s="520">
        <f>+IF((H33-D33-D35)&gt;0,H33-D33-D35,0)</f>
        <v>12</v>
      </c>
      <c r="E39" s="240" t="s">
        <v>367</v>
      </c>
      <c r="F39" s="464" t="s">
        <v>368</v>
      </c>
      <c r="G39" s="512">
        <f>IF(G34&gt;0,IF(C35+G34&lt;0,0,C35+G34),IF(C34-C35&lt;0,C35-C34,0))</f>
        <v>13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12</v>
      </c>
      <c r="E41" s="97" t="s">
        <v>374</v>
      </c>
      <c r="F41" s="476" t="s">
        <v>375</v>
      </c>
      <c r="G41" s="511">
        <f>IF(C39=0,IF(G39-G40&gt;0,G39-G40+C40,0),IF(C39-C40&lt;0,C40-C39+G40,0))</f>
        <v>13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13</v>
      </c>
      <c r="D42" s="522">
        <f>D33+D35+D39</f>
        <v>3201</v>
      </c>
      <c r="E42" s="98" t="s">
        <v>378</v>
      </c>
      <c r="F42" s="99" t="s">
        <v>379</v>
      </c>
      <c r="G42" s="522">
        <f>G39+G33</f>
        <v>13</v>
      </c>
      <c r="H42" s="522">
        <f>H39+H33</f>
        <v>3201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F22" sqref="F22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31.03.2014г.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/>
      <c r="D10" s="526">
        <v>3504</v>
      </c>
      <c r="E10" s="100"/>
    </row>
    <row r="11" spans="1:12" ht="12">
      <c r="A11" s="256" t="s">
        <v>387</v>
      </c>
      <c r="B11" s="257" t="s">
        <v>388</v>
      </c>
      <c r="C11" s="526">
        <v>0</v>
      </c>
      <c r="D11" s="526">
        <v>-2927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-7</v>
      </c>
      <c r="D13" s="526">
        <v>-34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-97</v>
      </c>
      <c r="D14" s="526">
        <v>0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v>103</v>
      </c>
      <c r="D19" s="526">
        <v>-542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-1</v>
      </c>
      <c r="D20" s="527">
        <f>SUM(D10:D19)</f>
        <v>1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0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0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0</v>
      </c>
      <c r="D39" s="526">
        <v>0</v>
      </c>
      <c r="E39" s="100"/>
    </row>
    <row r="40" spans="1:5" ht="12">
      <c r="A40" s="256" t="s">
        <v>442</v>
      </c>
      <c r="B40" s="257" t="s">
        <v>443</v>
      </c>
      <c r="C40" s="526">
        <v>0</v>
      </c>
      <c r="D40" s="526">
        <v>0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0</v>
      </c>
      <c r="D42" s="527">
        <f>SUM(D34:D41)</f>
        <v>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-1</v>
      </c>
      <c r="D43" s="527">
        <f>D42+D32+D20</f>
        <v>1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2</v>
      </c>
      <c r="D44" s="528">
        <v>1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v>2</v>
      </c>
      <c r="D45" s="527">
        <f>D44+D43</f>
        <v>2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2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K20" sqref="K20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31.03.2014г.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40</v>
      </c>
      <c r="I11" s="530">
        <f>'справка №1-БАЛАНС'!H28+'справка №1-БАЛАНС'!H31</f>
        <v>12</v>
      </c>
      <c r="J11" s="530">
        <f>'справка №1-БАЛАНС'!H29+'справка №1-БАЛАНС'!H32</f>
        <v>0</v>
      </c>
      <c r="K11" s="531"/>
      <c r="L11" s="530">
        <f>SUM(C11:K11)</f>
        <v>1655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40</v>
      </c>
      <c r="I15" s="533">
        <f t="shared" si="2"/>
        <v>12</v>
      </c>
      <c r="J15" s="533">
        <f t="shared" si="2"/>
        <v>0</v>
      </c>
      <c r="K15" s="533">
        <f t="shared" si="2"/>
        <v>0</v>
      </c>
      <c r="L15" s="530">
        <f t="shared" si="1"/>
        <v>1655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/>
      <c r="J16" s="538">
        <f>+'справка №1-БАЛАНС'!G32</f>
        <v>-13</v>
      </c>
      <c r="K16" s="531"/>
      <c r="L16" s="530">
        <f t="shared" si="1"/>
        <v>-13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0</v>
      </c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40</v>
      </c>
      <c r="I29" s="532">
        <f t="shared" si="6"/>
        <v>12</v>
      </c>
      <c r="J29" s="532">
        <f t="shared" si="6"/>
        <v>-13</v>
      </c>
      <c r="K29" s="532">
        <f t="shared" si="6"/>
        <v>0</v>
      </c>
      <c r="L29" s="530">
        <f t="shared" si="1"/>
        <v>1642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40</v>
      </c>
      <c r="I32" s="532">
        <f t="shared" si="7"/>
        <v>12</v>
      </c>
      <c r="J32" s="532">
        <f t="shared" si="7"/>
        <v>-13</v>
      </c>
      <c r="K32" s="532">
        <f t="shared" si="7"/>
        <v>0</v>
      </c>
      <c r="L32" s="530">
        <f t="shared" si="1"/>
        <v>1642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9">
      <selection activeCell="H10" sqref="H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382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31.03.2014г.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9" t="s">
        <v>462</v>
      </c>
      <c r="B5" s="600"/>
      <c r="C5" s="603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59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593" t="s">
        <v>528</v>
      </c>
      <c r="R5" s="593" t="s">
        <v>529</v>
      </c>
    </row>
    <row r="6" spans="1:18" s="71" customFormat="1" ht="48">
      <c r="A6" s="601"/>
      <c r="B6" s="602"/>
      <c r="C6" s="604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59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594"/>
      <c r="R6" s="59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362</v>
      </c>
      <c r="E9" s="541"/>
      <c r="F9" s="541"/>
      <c r="G9" s="542">
        <f>D9+E9-F9</f>
        <v>362</v>
      </c>
      <c r="H9" s="541"/>
      <c r="I9" s="541"/>
      <c r="J9" s="542">
        <f>G9+H9-I9</f>
        <v>362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362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363</v>
      </c>
      <c r="E17" s="544">
        <f>SUM(E9:E16)</f>
        <v>0</v>
      </c>
      <c r="F17" s="544">
        <f>SUM(F9:F16)</f>
        <v>0</v>
      </c>
      <c r="G17" s="542">
        <f t="shared" si="2"/>
        <v>363</v>
      </c>
      <c r="H17" s="544">
        <f>SUM(H9:H16)</f>
        <v>0</v>
      </c>
      <c r="I17" s="544">
        <f>SUM(I9:I16)</f>
        <v>0</v>
      </c>
      <c r="J17" s="542">
        <f t="shared" si="3"/>
        <v>363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362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367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367</v>
      </c>
      <c r="H40" s="554">
        <f t="shared" si="13"/>
        <v>0</v>
      </c>
      <c r="I40" s="554">
        <f t="shared" si="13"/>
        <v>0</v>
      </c>
      <c r="J40" s="554">
        <f t="shared" si="13"/>
        <v>367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362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596"/>
      <c r="L44" s="596"/>
      <c r="M44" s="596"/>
      <c r="N44" s="596"/>
      <c r="O44" s="597" t="s">
        <v>868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5">
      <selection activeCell="B93" sqref="B93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31.03.2014г.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4145</v>
      </c>
      <c r="D24" s="563">
        <f>SUM(D25:D27)</f>
        <v>4145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4145</v>
      </c>
      <c r="D27" s="561">
        <v>4145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0</v>
      </c>
      <c r="D28" s="561">
        <v>0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21</v>
      </c>
      <c r="D38" s="563">
        <f>SUM(D39:D42)</f>
        <v>21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21</v>
      </c>
      <c r="D42" s="561">
        <v>21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4166</v>
      </c>
      <c r="D43" s="562">
        <f>D24+D28+D29+D31+D30+D32+D33+D38</f>
        <v>4166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4166</v>
      </c>
      <c r="D44" s="562">
        <f>D43+D21+D19+D9</f>
        <v>4166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2527</v>
      </c>
      <c r="D52" s="562">
        <f>SUM(D53:D55)</f>
        <v>0</v>
      </c>
      <c r="E52" s="90">
        <f>C52-D52</f>
        <v>2527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2527</v>
      </c>
      <c r="D54" s="561">
        <v>0</v>
      </c>
      <c r="E54" s="90">
        <f aca="true" t="shared" si="1" ref="E54:E95">C54-D54</f>
        <v>2527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708</v>
      </c>
      <c r="B65" s="316" t="s">
        <v>709</v>
      </c>
      <c r="C65" s="570"/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6478</v>
      </c>
      <c r="D66" s="562">
        <f>D52+D56+D61+D62+D63+D64</f>
        <v>0</v>
      </c>
      <c r="E66" s="90">
        <f t="shared" si="1"/>
        <v>6478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175</v>
      </c>
      <c r="D71" s="563">
        <f>SUM(D72:D74)</f>
        <v>175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175</v>
      </c>
      <c r="D72" s="561">
        <v>175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168</v>
      </c>
      <c r="D85" s="562">
        <f>SUM(D86:D90)+D94</f>
        <v>168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166</v>
      </c>
      <c r="D88" s="561">
        <v>166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1</v>
      </c>
      <c r="D89" s="561">
        <v>1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>
        <v>0</v>
      </c>
      <c r="D92" s="561">
        <v>0</v>
      </c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16</v>
      </c>
      <c r="D95" s="561">
        <v>16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359</v>
      </c>
      <c r="D96" s="562">
        <f>D85+D80+D75+D71+D95</f>
        <v>359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6837</v>
      </c>
      <c r="D97" s="562">
        <f>D96+D68+D66</f>
        <v>359</v>
      </c>
      <c r="E97" s="75">
        <f>E96+E68+E66</f>
        <v>6478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6">
      <selection activeCell="F49" sqref="F49:F5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31.03.2014г.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3">
      <selection activeCell="H111" sqref="H111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31.03.2014г.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885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2014-04-29T11:09:18Z</cp:lastPrinted>
  <dcterms:created xsi:type="dcterms:W3CDTF">2000-06-29T12:02:40Z</dcterms:created>
  <dcterms:modified xsi:type="dcterms:W3CDTF">2014-04-29T11:09:19Z</dcterms:modified>
  <cp:category/>
  <cp:version/>
  <cp:contentType/>
  <cp:contentStatus/>
</cp:coreProperties>
</file>