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750" tabRatio="907" firstSheet="1" activeTab="6"/>
  </bookViews>
  <sheets>
    <sheet name="справка №1-БАЛАНС" sheetId="1" r:id="rId1"/>
    <sheet name="справка №2-ОТЧЕТ ЗА ДОХОДИТЕ 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<sst xmlns="http://schemas.openxmlformats.org/spreadsheetml/2006/main" count="1072" uniqueCount="875">
  <si>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</si>
  <si>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</si>
  <si>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</si>
  <si>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</si>
  <si>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</si>
  <si>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</si>
  <si>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</si>
  <si>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</si>
  <si>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</si>
  <si>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</si>
  <si>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</si>
  <si>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</si>
  <si>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</si>
  <si>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</si>
  <si>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</si>
  <si>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</si>
  <si>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</si>
  <si>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</si>
  <si>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</si>
  <si>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</si>
  <si>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</si>
  <si>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</si>
  <si>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</si>
  <si>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</si>
  <si>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</si>
  <si>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</si>
  <si>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</si>
  <si>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</si>
  <si>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</si>
  <si>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</si>
  <si>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</si>
  <si>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</si>
  <si>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</si>
  <si>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</si>
  <si>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</si>
  <si>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</si>
  <si>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</si>
  <si>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</si>
  <si>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</si>
  <si>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</si>
  <si>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</si>
  <si>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</si>
  <si>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</si>
  <si>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</si>
  <si>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</si>
  <si>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</si>
  <si>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</si>
  <si>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</si>
  <si>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</si>
  <si>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</si>
  <si>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</si>
  <si>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</si>
  <si>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</si>
  <si>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</si>
  <si>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</si>
  <si>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</si>
  <si>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</si>
  <si>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</si>
  <si>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</si>
  <si>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</si>
  <si>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</si>
  <si>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</si>
  <si>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</si>
  <si>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</si>
  <si>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</si>
  <si>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</si>
  <si>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</si>
  <si>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</si>
  <si>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</si>
  <si>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</si>
  <si>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</si>
  <si>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</si>
  <si>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</si>
  <si>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</si>
  <si>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</si>
  <si>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</si>
  <si>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</si>
  <si>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</si>
  <si>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</si>
  <si>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</si>
  <si>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</si>
  <si>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</si>
  <si>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</si>
  <si>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</si>
  <si>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</si>
  <si>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</si>
  <si>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</si>
  <si>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</si>
  <si>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</si>
  <si>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</si>
  <si>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</si>
  <si>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</si>
  <si>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</si>
  <si>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</si>
  <si>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</si>
  <si>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</si>
  <si>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</si>
  <si>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</si>
  <si>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</si>
  <si>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</si>
  <si>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</si>
  <si>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</si>
  <si>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</si>
  <si>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</si>
  <si>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</si>
  <si>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</si>
  <si>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</si>
  <si>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</si>
  <si>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</si>
  <si>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</si>
  <si>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</si>
  <si>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</si>
  <si>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</si>
  <si>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</si>
  <si>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</si>
  <si>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</si>
  <si>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</si>
  <si>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</si>
  <si>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</si>
  <si>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</si>
  <si>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</si>
  <si>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</si>
  <si>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</si>
  <si>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</si>
  <si>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</si>
  <si>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</si>
  <si>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</si>
  <si>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</si>
  <si>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</si>
  <si>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</si>
  <si>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</si>
  <si>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</si>
  <si>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</si>
  <si>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</si>
  <si>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</si>
  <si>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</si>
  <si>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</si>
  <si>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</si>
  <si>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</si>
  <si>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</si>
  <si>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</si>
  <si>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</si>
  <si>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</si>
  <si>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</si>
  <si>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</si>
  <si>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</si>
  <si>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</si>
  <si>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</si>
  <si>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</si>
  <si>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</si>
  <si>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</si>
  <si>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</si>
  <si>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</si>
  <si>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</si>
  <si>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</si>
  <si>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</si>
  <si>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</si>
  <si>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</si>
  <si>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</si>
  <si>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</si>
  <si>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</si>
  <si>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</si>
  <si>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</si>
  <si>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</si>
  <si>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</si>
  <si>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</si>
  <si>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</si>
  <si>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</si>
  <si>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</si>
  <si>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</si>
  <si>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</si>
  <si>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</si>
  <si>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</si>
  <si>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</si>
  <si>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</si>
  <si>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</si>
  <si>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</si>
  <si>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</si>
  <si>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</si>
  <si>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</si>
  <si>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</si>
  <si>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</si>
  <si>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</si>
  <si>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</si>
  <si>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</si>
  <si>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</si>
  <si>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</si>
  <si>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</si>
  <si>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</si>
  <si>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</si>
  <si>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</si>
  <si>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</si>
  <si>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</si>
  <si>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</si>
  <si>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</si>
  <si>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</si>
  <si>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</si>
  <si>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</si>
  <si>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</si>
  <si>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</si>
  <si>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</si>
  <si>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</si>
  <si>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</si>
  <si>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</si>
  <si>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</si>
  <si>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</si>
  <si>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</si>
  <si>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</si>
  <si>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</si>
  <si>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</si>
  <si>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</si>
  <si>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</si>
  <si>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</si>
  <si>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</si>
  <si>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</si>
  <si>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</si>
  <si>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</si>
  <si>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</si>
  <si>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</si>
  <si>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</si>
  <si>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</si>
  <si>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</si>
  <si>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</si>
  <si>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</si>
  <si>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</si>
  <si>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</si>
  <si>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</si>
  <si>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</si>
  <si>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</si>
  <si>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</si>
  <si>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</si>
  <si>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</si>
  <si>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</si>
  <si>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</si>
  <si>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</si>
  <si>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</si>
  <si>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</si>
  <si>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</si>
  <si>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</si>
  <si>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</si>
  <si>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</si>
  <si>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</si>
  <si>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</si>
  <si>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</si>
  <si>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</si>
  <si>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</si>
  <si>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</si>
  <si>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</si>
  <si>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</si>
  <si>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</si>
  <si>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</si>
  <si>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</si>
  <si>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</si>
  <si>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</si>
  <si>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</si>
  <si>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</si>
  <si>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</si>
  <si>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</si>
  <si>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</si>
  <si>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</si>
  <si>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</si>
  <si>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</si>
  <si>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</si>
  <si>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</si>
  <si>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</si>
  <si>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</si>
  <si>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</si>
  <si>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</si>
  <si>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</si>
  <si>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</si>
  <si>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</si>
  <si>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</si>
  <si>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</si>
  <si>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</si>
  <si>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</si>
  <si>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</si>
  <si>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</si>
  <si>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</si>
  <si>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</si>
  <si>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</si>
  <si>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</si>
  <si>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</si>
  <si>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</si>
  <si>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</si>
  <si>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</si>
  <si>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</si>
  <si>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</si>
  <si>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</si>
  <si>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</si>
  <si>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</si>
  <si>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</si>
  <si>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</si>
  <si>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</si>
  <si>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</si>
  <si>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</si>
  <si>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</si>
  <si>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</si>
  <si>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</si>
  <si>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</si>
  <si>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</si>
  <si>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</si>
  <si>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</si>
  <si>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</si>
  <si>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</si>
  <si>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</si>
  <si>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</si>
  <si>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</si>
  <si>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</si>
  <si>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</si>
  <si>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</si>
  <si>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</si>
  <si>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</si>
  <si>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</si>
  <si>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</si>
  <si>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</si>
  <si>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</si>
  <si>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</si>
  <si>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</si>
  <si>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</si>
  <si>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</si>
  <si>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</si>
  <si>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</si>
  <si>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</si>
  <si>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</si>
  <si>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</si>
  <si>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</si>
  <si>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</si>
  <si>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</si>
  <si>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</si>
  <si>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</si>
  <si>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</si>
  <si>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</si>
  <si>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</si>
  <si>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</si>
  <si>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</si>
  <si>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</si>
  <si>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</si>
  <si>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</si>
  <si>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</si>
  <si>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</si>
  <si>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</si>
  <si>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</si>
  <si>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</si>
  <si>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</si>
  <si>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</si>
  <si>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</si>
  <si>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</si>
  <si>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</si>
  <si>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</si>
  <si>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</si>
  <si>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</si>
  <si>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</si>
  <si>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</si>
  <si>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</si>
  <si>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</si>
  <si>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</si>
  <si>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</si>
  <si>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</si>
  <si>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</si>
  <si>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</si>
  <si>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</si>
  <si>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</si>
  <si>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</si>
  <si>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</si>
  <si>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</si>
  <si>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</si>
  <si>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</si>
  <si>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</si>
  <si>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</si>
  <si>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</si>
  <si>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</si>
  <si>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</si>
  <si>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</si>
  <si>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</si>
  <si>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</si>
  <si>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</si>
  <si>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</si>
  <si>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</si>
  <si>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</si>
  <si>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</si>
  <si>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</si>
  <si>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</si>
  <si>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</si>
  <si>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</si>
  <si>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</si>
  <si>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</si>
  <si>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</si>
  <si>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</si>
  <si>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</si>
  <si>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</si>
  <si>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</si>
  <si>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</si>
  <si>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</si>
  <si>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</si>
  <si>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</si>
  <si>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</si>
  <si>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</si>
  <si>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</si>
  <si>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</si>
  <si>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</si>
  <si>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</si>
  <si>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</si>
  <si>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</si>
  <si>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</si>
  <si>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</si>
  <si>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</si>
  <si>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</si>
  <si>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</si>
  <si>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</si>
  <si>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</si>
  <si>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</si>
  <si>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</si>
  <si>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</si>
  <si>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</si>
  <si>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</si>
  <si>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</si>
  <si>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</si>
  <si>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</si>
  <si>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</si>
  <si>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</si>
  <si>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</si>
  <si>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</si>
  <si>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</si>
  <si>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</si>
  <si>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</si>
  <si>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</si>
  <si>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</si>
  <si>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</si>
  <si>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</si>
  <si>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</si>
  <si>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</si>
  <si>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</si>
  <si>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</si>
  <si>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</si>
  <si>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</si>
  <si>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</si>
  <si>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</si>
  <si>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</si>
  <si>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</si>
  <si>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</si>
  <si>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</si>
  <si>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</si>
  <si>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</si>
  <si>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</si>
  <si>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</si>
  <si>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</si>
  <si>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</si>
  <si>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</si>
  <si>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</si>
  <si>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</si>
  <si>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</si>
  <si>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</si>
  <si>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</si>
  <si>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</si>
  <si>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</si>
  <si>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</si>
  <si>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</si>
  <si>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</si>
  <si>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</si>
  <si>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</si>
  <si>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</si>
  <si>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</si>
  <si>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</si>
  <si>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</si>
  <si>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</si>
  <si>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</si>
  <si>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</si>
  <si>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</si>
  <si>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</si>
  <si>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</si>
  <si>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</si>
  <si>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</si>
  <si>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</si>
  <si>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</si>
  <si>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</si>
  <si>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</si>
  <si>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</si>
  <si>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</si>
  <si>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</si>
  <si>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</si>
  <si>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</si>
  <si>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</si>
  <si>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</si>
  <si>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</si>
  <si>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</si>
  <si>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</si>
  <si>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</si>
  <si>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</si>
  <si>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</si>
  <si>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</si>
  <si>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</si>
  <si>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</si>
  <si>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</si>
  <si>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</si>
  <si>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</si>
  <si>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</si>
  <si>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</si>
  <si>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</si>
  <si>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</si>
  <si>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</si>
  <si>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</si>
  <si>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</si>
  <si>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</si>
  <si>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</si>
  <si>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</si>
  <si>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</si>
  <si>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</si>
  <si>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</si>
  <si>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</si>
  <si>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</si>
  <si>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</si>
  <si>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</si>
  <si>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</si>
  <si>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</si>
  <si>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</si>
  <si>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</si>
  <si>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</si>
  <si>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</si>
  <si>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</si>
  <si>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</si>
  <si>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</si>
  <si>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</si>
  <si>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</si>
  <si>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</si>
  <si>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</si>
  <si>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</si>
  <si>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</si>
  <si>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</si>
  <si>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</si>
  <si>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</si>
  <si>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</si>
  <si>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</si>
  <si>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</si>
  <si>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</si>
  <si>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</si>
  <si>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</si>
  <si>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</si>
  <si>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</si>
  <si>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</si>
  <si>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</si>
  <si>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</si>
  <si>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</si>
  <si>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</si>
  <si>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</si>
  <si>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</si>
  <si>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</si>
  <si>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</si>
  <si>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</si>
  <si>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</si>
  <si>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</si>
  <si>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</si>
  <si>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</si>
  <si>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</si>
  <si>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</si>
  <si>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</si>
  <si>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</si>
  <si>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</si>
  <si>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</si>
  <si>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</si>
  <si>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</si>
  <si>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</si>
  <si>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</si>
  <si>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</si>
  <si>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</si>
  <si>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</si>
  <si>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</si>
  <si>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</si>
  <si>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</si>
  <si>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</si>
  <si>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</si>
  <si>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</si>
  <si>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</si>
  <si>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</si>
  <si>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</si>
  <si>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</si>
  <si>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</si>
  <si>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</si>
  <si>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</si>
  <si>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</si>
  <si>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</si>
  <si>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</si>
  <si>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</si>
  <si>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</si>
  <si>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</si>
  <si>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</si>
  <si>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</si>
  <si>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</si>
  <si>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</si>
  <si>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</si>
  <si>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</si>
  <si>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</si>
  <si>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</si>
  <si>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</si>
  <si>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</si>
  <si>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</si>
  <si>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</si>
  <si>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</si>
  <si>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</si>
  <si>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</si>
  <si>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</si>
  <si>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</si>
  <si>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</si>
  <si>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</si>
  <si>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</si>
  <si>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</si>
  <si>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</si>
  <si>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</si>
  <si>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</si>
  <si>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</si>
  <si>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</si>
  <si>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</si>
  <si>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</si>
  <si>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</si>
  <si>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</si>
  <si>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</si>
  <si>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</si>
  <si>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</si>
  <si>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</si>
  <si>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</si>
  <si>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</si>
  <si>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</si>
  <si>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</si>
  <si>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</si>
  <si>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</si>
  <si>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</si>
  <si>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</si>
  <si>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</si>
  <si>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</si>
  <si>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</si>
  <si>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</si>
  <si>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</si>
  <si>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</si>
  <si>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</si>
  <si>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</si>
  <si>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</si>
  <si>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</si>
  <si>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</si>
  <si>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</si>
  <si>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</si>
  <si>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</si>
  <si>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</si>
  <si>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</si>
  <si>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</si>
  <si>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</si>
  <si>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</si>
  <si>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</si>
  <si>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</si>
  <si>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</si>
  <si>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</si>
  <si>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</si>
  <si>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</si>
  <si>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</si>
  <si>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</si>
  <si>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</si>
  <si>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</si>
  <si>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</si>
  <si>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</si>
  <si>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</si>
  <si>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</si>
  <si>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</si>
  <si>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</si>
  <si>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</si>
  <si>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</si>
  <si>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</si>
  <si>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</si>
  <si>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</si>
  <si>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</si>
  <si>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</si>
  <si>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</si>
  <si>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</si>
  <si>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</si>
  <si>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</si>
  <si>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</si>
  <si>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</si>
  <si>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</si>
  <si>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</si>
  <si>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</si>
  <si>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</si>
  <si>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</si>
  <si>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</si>
  <si>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</si>
  <si>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</si>
  <si>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</si>
  <si>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</si>
  <si>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</si>
  <si>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</si>
  <si>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</si>
  <si>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</si>
  <si>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</si>
  <si>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</si>
  <si>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</si>
  <si>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</si>
  <si>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</si>
  <si>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</si>
  <si>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</si>
  <si>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</si>
  <si>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</si>
  <si>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</si>
  <si>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</si>
  <si>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</si>
  <si>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</si>
  <si>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</si>
  <si>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</si>
  <si>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</si>
  <si>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</si>
  <si>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</si>
  <si>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</si>
  <si>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</si>
  <si>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</si>
  <si>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</si>
  <si>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</si>
  <si>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</si>
  <si>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</si>
  <si>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</si>
  <si>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</si>
  <si>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</si>
  <si>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</si>
  <si>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</si>
  <si>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</si>
  <si>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</si>
  <si>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</si>
  <si>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</si>
  <si>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</si>
  <si>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</si>
  <si>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</si>
  <si>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</si>
  <si>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</si>
  <si>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</si>
  <si>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</si>
  <si>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</si>
  <si>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</si>
  <si>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</si>
  <si>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</si>
  <si>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</si>
  <si>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</si>
  <si>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</si>
  <si>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</si>
  <si>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</si>
  <si>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</si>
  <si>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</si>
  <si>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</si>
  <si>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</si>
  <si>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</si>
  <si>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</si>
  <si>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</si>
  <si>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</si>
  <si>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</si>
  <si>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</si>
  <si>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</si>
  <si>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</si>
  <si>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</si>
  <si>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</si>
  <si>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</si>
  <si>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</si>
  <si>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</si>
  <si>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</si>
  <si>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</si>
  <si>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</si>
  <si>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</si>
  <si>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</si>
  <si>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</si>
  <si>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</si>
  <si>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</si>
  <si>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</si>
  <si>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</si>
  <si>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</si>
  <si>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</si>
  <si>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</si>
  <si>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</si>
  <si>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</si>
  <si>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</si>
  <si>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</si>
  <si>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</si>
  <si>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</si>
  <si>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</si>
  <si>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</si>
  <si>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</si>
  <si>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</si>
  <si>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</si>
  <si>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</si>
  <si>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</si>
  <si>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</si>
  <si>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</si>
  <si>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</si>
  <si>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</si>
  <si>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</si>
  <si>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</si>
  <si>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</si>
  <si>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</si>
  <si>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</si>
  <si>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</si>
  <si>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</si>
  <si>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</si>
  <si>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</si>
  <si>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</si>
  <si>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</si>
  <si>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</si>
  <si>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</si>
  <si>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</si>
  <si>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</si>
  <si>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</si>
  <si>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</si>
  <si>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</si>
  <si>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</si>
  <si>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</si>
  <si>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</si>
  <si>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</si>
  <si>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</si>
  <si>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</si>
  <si>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</si>
  <si>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</si>
  <si>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</si>
  <si>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</si>
  <si>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</si>
  <si>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</si>
  <si>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</si>
  <si>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</si>
  <si>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</si>
  <si>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</si>
  <si>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</si>
  <si>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</si>
  <si>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</si>
  <si>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</si>
  <si>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</si>
  <si>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</si>
  <si>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</si>
  <si>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</si>
  <si>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</si>
  <si>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</si>
  <si>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</si>
  <si>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</si>
  <si>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</si>
  <si>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</si>
  <si>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</si>
  <si>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</si>
  <si>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</si>
  <si>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</si>
  <si>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</si>
  <si>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</si>
  <si>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</si>
  <si>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</si>
  <si>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</si>
  <si>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</si>
  <si>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</si>
  <si>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</si>
  <si>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</si>
  <si>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</si>
  <si>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</si>
  <si>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</si>
  <si>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</si>
  <si>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</si>
  <si>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</si>
  <si>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</si>
  <si>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</si>
  <si>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</si>
  <si>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</si>
  <si>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</si>
  <si>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</si>
  <si>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</si>
  <si>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Еларг Фонд за земеделска земя на АДСИЦ</t>
  </si>
  <si>
    <t>1</t>
  </si>
  <si>
    <t>Съставител: Анна Пенкова Менелаева</t>
  </si>
  <si>
    <t>Анна Пенкова Менелаева</t>
  </si>
  <si>
    <t>Андрей Круглихин</t>
  </si>
  <si>
    <t>Изпълнителен директор:. Андрей Круглихин</t>
  </si>
  <si>
    <t>Изпълнителен директор:</t>
  </si>
  <si>
    <t>Изпълнителен директор: Андрей Круглихин</t>
  </si>
  <si>
    <t>Изпълнителен директор: …………………..</t>
  </si>
  <si>
    <t>консолидиран /междинен</t>
  </si>
  <si>
    <t>1.Агроменидж АД</t>
  </si>
  <si>
    <t>Трето тримесечие на 2012 год.</t>
  </si>
  <si>
    <t>Дата на съставяне: 28.11.2012</t>
  </si>
  <si>
    <t>Дата на съставяне:            28.11.2012</t>
  </si>
  <si>
    <t xml:space="preserve">Дата  на съставяне: 28.11.2012                     </t>
  </si>
  <si>
    <t>Дата на съставяне:28.11.2012</t>
  </si>
</sst>
</file>

<file path=xl/styles.xml><?xml version="1.0" encoding="utf-8"?>
<styleSheet xmlns="http://schemas.openxmlformats.org/spreadsheetml/2006/main">
  <numFmts count="37">
    <numFmt numFmtId="5" formatCode="#,##0&quot;лв&quot;_);\(#,##0&quot;лв&quot;\)"/>
    <numFmt numFmtId="6" formatCode="#,##0&quot;лв&quot;_);[Red]\(#,##0&quot;лв&quot;\)"/>
    <numFmt numFmtId="7" formatCode="#,##0.00&quot;лв&quot;_);\(#,##0.00&quot;лв&quot;\)"/>
    <numFmt numFmtId="8" formatCode="#,##0.00&quot;лв&quot;_);[Red]\(#,##0.00&quot;лв&quot;\)"/>
    <numFmt numFmtId="42" formatCode="_ * #,##0_)&quot;лв&quot;_ ;_ * \(#,##0\)&quot;лв&quot;_ ;_ * &quot;-&quot;_)&quot;лв&quot;_ ;_ @_ "/>
    <numFmt numFmtId="41" formatCode="_ * #,##0_)_л_в_ ;_ * \(#,##0\)_л_в_ ;_ * &quot;-&quot;_)_л_в_ ;_ @_ "/>
    <numFmt numFmtId="44" formatCode="_ * #,##0.00_)&quot;лв&quot;_ ;_ * \(#,##0.00\)&quot;лв&quot;_ ;_ * &quot;-&quot;??_)&quot;лв&quot;_ ;_ @_ "/>
    <numFmt numFmtId="43" formatCode="_ * #,##0.00_)_л_в_ ;_ * \(#,##0.00\)_л_в_ ;_ * &quot;-&quot;??_)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4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msCyr"/>
      <family val="0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1" applyNumberFormat="1" applyFont="1" applyProtection="1">
      <alignment/>
      <protection locked="0"/>
    </xf>
    <xf numFmtId="3" fontId="10" fillId="0" borderId="10" xfId="65" applyNumberFormat="1" applyFont="1" applyBorder="1" applyProtection="1">
      <alignment/>
      <protection/>
    </xf>
    <xf numFmtId="3" fontId="10" fillId="0" borderId="10" xfId="65" applyNumberFormat="1" applyFont="1" applyFill="1" applyBorder="1" applyAlignment="1" applyProtection="1">
      <alignment vertical="center"/>
      <protection/>
    </xf>
    <xf numFmtId="0" fontId="10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1" fontId="10" fillId="0" borderId="10" xfId="65" applyNumberFormat="1" applyFont="1" applyBorder="1" applyProtection="1">
      <alignment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65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B\Copy%20of%20Mezdinni_EFZZ%2003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 Еларг Фонд за земеделска земя на АДСИЦ</v>
          </cell>
          <cell r="H3">
            <v>131404159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0" zoomScaleNormal="80" zoomScalePageLayoutView="0" workbookViewId="0" topLeftCell="A1">
      <selection activeCell="B121" sqref="B12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859</v>
      </c>
      <c r="F3" s="217" t="s">
        <v>2</v>
      </c>
      <c r="G3" s="172"/>
      <c r="H3" s="461">
        <v>131404159</v>
      </c>
    </row>
    <row r="4" spans="1:8" ht="15">
      <c r="A4" s="587" t="s">
        <v>3</v>
      </c>
      <c r="B4" s="593"/>
      <c r="C4" s="593"/>
      <c r="D4" s="593"/>
      <c r="E4" s="504" t="s">
        <v>868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4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59716</v>
      </c>
      <c r="H11" s="152">
        <v>59716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59716</v>
      </c>
      <c r="H12" s="153">
        <v>59716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59716</v>
      </c>
      <c r="H17" s="154">
        <f>H11+H14+H15+H16</f>
        <v>59716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13453</v>
      </c>
      <c r="H19" s="152">
        <v>13453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13453</v>
      </c>
      <c r="H25" s="154">
        <f>H19+H20+H21</f>
        <v>13453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33459</v>
      </c>
      <c r="H27" s="154">
        <f>SUM(H28:H30)</f>
        <v>-9162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42621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-9162</v>
      </c>
      <c r="H29" s="316">
        <v>-9162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14072</v>
      </c>
      <c r="H31" s="152">
        <v>46928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47531</v>
      </c>
      <c r="H33" s="154">
        <f>H27+H31+H32</f>
        <v>37766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120700</v>
      </c>
      <c r="H36" s="154">
        <f>H25+H17+H33</f>
        <v>110935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0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>
        <v>14453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5291</v>
      </c>
      <c r="H61" s="154">
        <f>SUM(H62:H68)</f>
        <v>502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47</v>
      </c>
      <c r="H62" s="152"/>
    </row>
    <row r="63" spans="1:13" ht="15">
      <c r="A63" s="235" t="s">
        <v>195</v>
      </c>
      <c r="B63" s="241" t="s">
        <v>196</v>
      </c>
      <c r="C63" s="151">
        <v>95410</v>
      </c>
      <c r="D63" s="151">
        <v>106652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95410</v>
      </c>
      <c r="D64" s="155">
        <f>SUM(D58:D63)</f>
        <v>106652</v>
      </c>
      <c r="E64" s="237" t="s">
        <v>200</v>
      </c>
      <c r="F64" s="242" t="s">
        <v>201</v>
      </c>
      <c r="G64" s="152">
        <f>118-40</f>
        <v>78</v>
      </c>
      <c r="H64" s="152">
        <v>134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5139</v>
      </c>
      <c r="H65" s="152">
        <v>281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44</v>
      </c>
    </row>
    <row r="67" spans="1:8" ht="15">
      <c r="A67" s="235" t="s">
        <v>207</v>
      </c>
      <c r="B67" s="241" t="s">
        <v>208</v>
      </c>
      <c r="C67" s="151">
        <v>20935</v>
      </c>
      <c r="D67" s="151">
        <v>8193</v>
      </c>
      <c r="E67" s="237" t="s">
        <v>209</v>
      </c>
      <c r="F67" s="242" t="s">
        <v>210</v>
      </c>
      <c r="G67" s="152">
        <v>1</v>
      </c>
      <c r="H67" s="152">
        <v>2</v>
      </c>
    </row>
    <row r="68" spans="1:8" ht="15">
      <c r="A68" s="235" t="s">
        <v>211</v>
      </c>
      <c r="B68" s="241" t="s">
        <v>212</v>
      </c>
      <c r="C68" s="151">
        <v>3958</v>
      </c>
      <c r="D68" s="151">
        <v>2161</v>
      </c>
      <c r="E68" s="237" t="s">
        <v>213</v>
      </c>
      <c r="F68" s="242" t="s">
        <v>214</v>
      </c>
      <c r="G68" s="152">
        <v>8</v>
      </c>
      <c r="H68" s="152">
        <v>41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918+40</f>
        <v>958</v>
      </c>
      <c r="H69" s="152">
        <v>51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40</v>
      </c>
      <c r="H70" s="152"/>
    </row>
    <row r="71" spans="1:18" ht="15">
      <c r="A71" s="235" t="s">
        <v>222</v>
      </c>
      <c r="B71" s="241" t="s">
        <v>223</v>
      </c>
      <c r="C71" s="151">
        <v>0</v>
      </c>
      <c r="D71" s="151">
        <v>2</v>
      </c>
      <c r="E71" s="253" t="s">
        <v>46</v>
      </c>
      <c r="F71" s="273" t="s">
        <v>224</v>
      </c>
      <c r="G71" s="161">
        <f>G59+G60+G61+G69+G70</f>
        <v>6289</v>
      </c>
      <c r="H71" s="161">
        <f>H59+H60+H61+H69+H70</f>
        <v>15006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1154</v>
      </c>
      <c r="D74" s="151">
        <v>520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26047</v>
      </c>
      <c r="D75" s="155">
        <f>SUM(D67:D74)</f>
        <v>10876</v>
      </c>
      <c r="E75" s="251" t="s">
        <v>160</v>
      </c>
      <c r="F75" s="245" t="s">
        <v>234</v>
      </c>
      <c r="G75" s="152">
        <v>0</v>
      </c>
      <c r="H75" s="152">
        <v>302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6289</v>
      </c>
      <c r="H79" s="162">
        <f>H71+H74+H75+H76</f>
        <v>15308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>
        <v>8000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8000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5214</v>
      </c>
      <c r="D88" s="151">
        <v>645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63</v>
      </c>
      <c r="D89" s="151">
        <v>63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5279</v>
      </c>
      <c r="D91" s="155">
        <f>SUM(D87:D90)</f>
        <v>710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253</v>
      </c>
      <c r="D92" s="151">
        <v>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126989</v>
      </c>
      <c r="D93" s="155">
        <f>D64+D75+D84+D91+D92</f>
        <v>126243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126989</v>
      </c>
      <c r="D94" s="164">
        <f>D93+D55</f>
        <v>126243</v>
      </c>
      <c r="E94" s="449" t="s">
        <v>270</v>
      </c>
      <c r="F94" s="289" t="s">
        <v>271</v>
      </c>
      <c r="G94" s="165">
        <f>G36+G39+G55+G79</f>
        <v>126989</v>
      </c>
      <c r="H94" s="165">
        <f>H36+H39+H55+H79</f>
        <v>126243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91" t="s">
        <v>861</v>
      </c>
      <c r="D98" s="591"/>
      <c r="E98" s="59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91" t="s">
        <v>866</v>
      </c>
      <c r="D100" s="592"/>
      <c r="E100" s="59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4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workbookViewId="0" topLeftCell="A19">
      <selection activeCell="B49" sqref="B49"/>
    </sheetView>
  </sheetViews>
  <sheetFormatPr defaultColWidth="9.25390625" defaultRowHeight="12.75"/>
  <cols>
    <col min="1" max="1" width="48.125" style="567" customWidth="1"/>
    <col min="2" max="2" width="12.753906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96" t="str">
        <f>'[1]справка №1-БАЛАНС'!E3</f>
        <v> Еларг Фонд за земеделска земя на АДСИЦ</v>
      </c>
      <c r="C2" s="596"/>
      <c r="D2" s="596"/>
      <c r="E2" s="596"/>
      <c r="F2" s="597" t="s">
        <v>2</v>
      </c>
      <c r="G2" s="597"/>
      <c r="H2" s="525">
        <f>'[1]справка №1-БАЛАНС'!H3</f>
        <v>131404159</v>
      </c>
    </row>
    <row r="3" spans="1:8" ht="15">
      <c r="A3" s="467" t="s">
        <v>274</v>
      </c>
      <c r="B3" s="596" t="s">
        <v>868</v>
      </c>
      <c r="C3" s="596"/>
      <c r="D3" s="596"/>
      <c r="E3" s="596"/>
      <c r="F3" s="545" t="s">
        <v>4</v>
      </c>
      <c r="G3" s="526"/>
      <c r="H3" s="526" t="str">
        <f>'[1]справка №1-БАЛАНС'!H4</f>
        <v> </v>
      </c>
    </row>
    <row r="4" spans="1:8" ht="17.25" customHeight="1">
      <c r="A4" s="467" t="s">
        <v>5</v>
      </c>
      <c r="B4" s="598" t="s">
        <v>870</v>
      </c>
      <c r="C4" s="598"/>
      <c r="D4" s="598"/>
      <c r="E4" s="314"/>
      <c r="F4" s="466"/>
      <c r="G4" s="543"/>
      <c r="H4" s="546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7"/>
      <c r="H7" s="547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7"/>
      <c r="H8" s="547"/>
    </row>
    <row r="9" spans="1:8" ht="12">
      <c r="A9" s="298" t="s">
        <v>282</v>
      </c>
      <c r="B9" s="299" t="s">
        <v>283</v>
      </c>
      <c r="C9" s="46">
        <v>1</v>
      </c>
      <c r="D9" s="46">
        <v>1</v>
      </c>
      <c r="E9" s="298" t="s">
        <v>284</v>
      </c>
      <c r="F9" s="548" t="s">
        <v>285</v>
      </c>
      <c r="G9" s="549"/>
      <c r="H9" s="549"/>
    </row>
    <row r="10" spans="1:8" ht="12">
      <c r="A10" s="298" t="s">
        <v>286</v>
      </c>
      <c r="B10" s="299" t="s">
        <v>287</v>
      </c>
      <c r="C10" s="46">
        <f>3126-8+2</f>
        <v>3120</v>
      </c>
      <c r="D10" s="46">
        <f>3720-9+4</f>
        <v>3715</v>
      </c>
      <c r="E10" s="298" t="s">
        <v>288</v>
      </c>
      <c r="F10" s="548" t="s">
        <v>289</v>
      </c>
      <c r="G10" s="549"/>
      <c r="H10" s="549"/>
    </row>
    <row r="11" spans="1:8" ht="12">
      <c r="A11" s="298" t="s">
        <v>290</v>
      </c>
      <c r="B11" s="299" t="s">
        <v>291</v>
      </c>
      <c r="C11" s="46"/>
      <c r="D11" s="46">
        <v>17</v>
      </c>
      <c r="E11" s="300" t="s">
        <v>292</v>
      </c>
      <c r="F11" s="548" t="s">
        <v>293</v>
      </c>
      <c r="G11" s="549">
        <v>3679</v>
      </c>
      <c r="H11" s="549">
        <v>3817</v>
      </c>
    </row>
    <row r="12" spans="1:8" ht="12">
      <c r="A12" s="298" t="s">
        <v>294</v>
      </c>
      <c r="B12" s="299" t="s">
        <v>295</v>
      </c>
      <c r="C12" s="46">
        <v>269</v>
      </c>
      <c r="D12" s="46">
        <v>312</v>
      </c>
      <c r="E12" s="300" t="s">
        <v>78</v>
      </c>
      <c r="F12" s="548" t="s">
        <v>296</v>
      </c>
      <c r="G12" s="549">
        <v>27363</v>
      </c>
      <c r="H12" s="549">
        <f>16222-1</f>
        <v>16221</v>
      </c>
    </row>
    <row r="13" spans="1:18" ht="12">
      <c r="A13" s="298" t="s">
        <v>297</v>
      </c>
      <c r="B13" s="299" t="s">
        <v>298</v>
      </c>
      <c r="C13" s="46">
        <v>11</v>
      </c>
      <c r="D13" s="46">
        <v>12</v>
      </c>
      <c r="E13" s="301" t="s">
        <v>51</v>
      </c>
      <c r="F13" s="550" t="s">
        <v>299</v>
      </c>
      <c r="G13" s="547">
        <f>SUM(G9:G12)</f>
        <v>31042</v>
      </c>
      <c r="H13" s="552">
        <f>SUM(H9:H12)</f>
        <v>20038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300</v>
      </c>
      <c r="B14" s="299" t="s">
        <v>301</v>
      </c>
      <c r="C14" s="46">
        <v>19400</v>
      </c>
      <c r="D14" s="46">
        <v>7206</v>
      </c>
      <c r="E14" s="300"/>
      <c r="F14" s="551"/>
      <c r="G14" s="552"/>
      <c r="H14" s="552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3" t="s">
        <v>305</v>
      </c>
      <c r="G15" s="549"/>
      <c r="H15" s="549">
        <f>SUM(H16)</f>
        <v>0</v>
      </c>
    </row>
    <row r="16" spans="1:8" ht="12">
      <c r="A16" s="298" t="s">
        <v>306</v>
      </c>
      <c r="B16" s="299" t="s">
        <v>307</v>
      </c>
      <c r="C16" s="47">
        <f>3221-13</f>
        <v>3208</v>
      </c>
      <c r="D16" s="47">
        <f>3372-1932</f>
        <v>1440</v>
      </c>
      <c r="E16" s="298" t="s">
        <v>308</v>
      </c>
      <c r="F16" s="551" t="s">
        <v>309</v>
      </c>
      <c r="G16" s="554"/>
      <c r="H16" s="554"/>
    </row>
    <row r="17" spans="1:8" ht="12">
      <c r="A17" s="302" t="s">
        <v>310</v>
      </c>
      <c r="B17" s="299" t="s">
        <v>311</v>
      </c>
      <c r="C17" s="48">
        <f>705-13</f>
        <v>692</v>
      </c>
      <c r="D17" s="48">
        <v>360</v>
      </c>
      <c r="E17" s="296"/>
      <c r="F17" s="304"/>
      <c r="G17" s="552"/>
      <c r="H17" s="552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2"/>
      <c r="H18" s="552"/>
    </row>
    <row r="19" spans="1:15" ht="12">
      <c r="A19" s="301" t="s">
        <v>51</v>
      </c>
      <c r="B19" s="303" t="s">
        <v>315</v>
      </c>
      <c r="C19" s="49">
        <f>SUM(C9:C15)+C16</f>
        <v>26009</v>
      </c>
      <c r="D19" s="49">
        <f>SUM(D9:D15)+D16</f>
        <v>12703</v>
      </c>
      <c r="E19" s="304" t="s">
        <v>316</v>
      </c>
      <c r="F19" s="551" t="s">
        <v>317</v>
      </c>
      <c r="G19" s="549">
        <v>16</v>
      </c>
      <c r="H19" s="549">
        <v>33</v>
      </c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318</v>
      </c>
      <c r="F20" s="551" t="s">
        <v>319</v>
      </c>
      <c r="G20" s="549"/>
      <c r="H20" s="549"/>
    </row>
    <row r="21" spans="1:8" ht="24">
      <c r="A21" s="296" t="s">
        <v>320</v>
      </c>
      <c r="B21" s="305"/>
      <c r="C21" s="315"/>
      <c r="D21" s="315"/>
      <c r="E21" s="298" t="s">
        <v>321</v>
      </c>
      <c r="F21" s="551" t="s">
        <v>322</v>
      </c>
      <c r="G21" s="549"/>
      <c r="H21" s="549"/>
    </row>
    <row r="22" spans="1:8" ht="24">
      <c r="A22" s="304" t="s">
        <v>323</v>
      </c>
      <c r="B22" s="305" t="s">
        <v>324</v>
      </c>
      <c r="C22" s="46">
        <v>697</v>
      </c>
      <c r="D22" s="46">
        <v>872</v>
      </c>
      <c r="E22" s="304" t="s">
        <v>325</v>
      </c>
      <c r="F22" s="551" t="s">
        <v>326</v>
      </c>
      <c r="G22" s="549"/>
      <c r="H22" s="549">
        <v>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1" t="s">
        <v>330</v>
      </c>
      <c r="G23" s="549">
        <v>56</v>
      </c>
      <c r="H23" s="549">
        <v>28</v>
      </c>
    </row>
    <row r="24" spans="1:18" ht="12">
      <c r="A24" s="298" t="s">
        <v>331</v>
      </c>
      <c r="B24" s="305" t="s">
        <v>332</v>
      </c>
      <c r="C24" s="46">
        <v>1</v>
      </c>
      <c r="D24" s="46">
        <v>10</v>
      </c>
      <c r="E24" s="579" t="s">
        <v>103</v>
      </c>
      <c r="F24" s="580" t="s">
        <v>333</v>
      </c>
      <c r="G24" s="547">
        <f>SUM(G19:G23)</f>
        <v>72</v>
      </c>
      <c r="H24" s="547">
        <f>SUM(H19:H23)</f>
        <v>63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334</v>
      </c>
      <c r="C25" s="46">
        <v>154</v>
      </c>
      <c r="D25" s="46">
        <v>2</v>
      </c>
      <c r="E25" s="302"/>
      <c r="F25" s="304"/>
      <c r="G25" s="552"/>
      <c r="H25" s="552"/>
    </row>
    <row r="26" spans="1:14" ht="12">
      <c r="A26" s="301" t="s">
        <v>76</v>
      </c>
      <c r="B26" s="306" t="s">
        <v>335</v>
      </c>
      <c r="C26" s="49">
        <f>SUM(C22:C25)</f>
        <v>852</v>
      </c>
      <c r="D26" s="49">
        <f>SUM(D22:D25)</f>
        <v>884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336</v>
      </c>
      <c r="B28" s="293" t="s">
        <v>337</v>
      </c>
      <c r="C28" s="577">
        <f>C26+C19</f>
        <v>26861</v>
      </c>
      <c r="D28" s="577">
        <f>D26+D19</f>
        <v>13587</v>
      </c>
      <c r="E28" s="127" t="s">
        <v>338</v>
      </c>
      <c r="F28" s="553" t="s">
        <v>339</v>
      </c>
      <c r="G28" s="578">
        <f>G13+G15+G24</f>
        <v>31114</v>
      </c>
      <c r="H28" s="581">
        <f>H13+H15+H24</f>
        <v>20101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340</v>
      </c>
      <c r="B30" s="293" t="s">
        <v>341</v>
      </c>
      <c r="C30" s="577">
        <f>IF((G28-C28)&gt;0,G28-C28,0)</f>
        <v>4253</v>
      </c>
      <c r="D30" s="577">
        <f>IF((H28-D28)&gt;0,H28-D28,0)</f>
        <v>6514</v>
      </c>
      <c r="E30" s="127" t="s">
        <v>342</v>
      </c>
      <c r="F30" s="553" t="s">
        <v>343</v>
      </c>
      <c r="G30" s="576">
        <f>IF((C28-G28)&gt;0,C28-G28,0)</f>
        <v>0</v>
      </c>
      <c r="H30" s="576">
        <f>IF((D28-H28)&gt;0,D28-H28,0)</f>
        <v>0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850</v>
      </c>
      <c r="B31" s="306" t="s">
        <v>344</v>
      </c>
      <c r="C31" s="46"/>
      <c r="D31" s="46"/>
      <c r="E31" s="296" t="s">
        <v>853</v>
      </c>
      <c r="F31" s="551" t="s">
        <v>345</v>
      </c>
      <c r="G31" s="549"/>
      <c r="H31" s="549"/>
    </row>
    <row r="32" spans="1:8" ht="12">
      <c r="A32" s="296" t="s">
        <v>346</v>
      </c>
      <c r="B32" s="307" t="s">
        <v>347</v>
      </c>
      <c r="C32" s="46"/>
      <c r="D32" s="46">
        <v>1240</v>
      </c>
      <c r="E32" s="296" t="s">
        <v>348</v>
      </c>
      <c r="F32" s="551" t="s">
        <v>349</v>
      </c>
      <c r="G32" s="549">
        <f>7967+1852</f>
        <v>9819</v>
      </c>
      <c r="H32" s="549">
        <v>24</v>
      </c>
    </row>
    <row r="33" spans="1:18" ht="12">
      <c r="A33" s="128" t="s">
        <v>350</v>
      </c>
      <c r="B33" s="306" t="s">
        <v>351</v>
      </c>
      <c r="C33" s="49">
        <f>C28-C31+C32</f>
        <v>26861</v>
      </c>
      <c r="D33" s="49">
        <f>D28-D31+D32</f>
        <v>14827</v>
      </c>
      <c r="E33" s="127" t="s">
        <v>352</v>
      </c>
      <c r="F33" s="553" t="s">
        <v>353</v>
      </c>
      <c r="G33" s="53">
        <f>G32-G31+G28</f>
        <v>40933</v>
      </c>
      <c r="H33" s="53">
        <f>H32-H31+H28</f>
        <v>20125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354</v>
      </c>
      <c r="B34" s="293" t="s">
        <v>355</v>
      </c>
      <c r="C34" s="577">
        <f>IF((G33-C33)&gt;0,G33-C33,0)</f>
        <v>14072</v>
      </c>
      <c r="D34" s="577">
        <f>IF((H33-D33)&gt;0,H33-D33,0)</f>
        <v>5298</v>
      </c>
      <c r="E34" s="128" t="s">
        <v>356</v>
      </c>
      <c r="F34" s="553" t="s">
        <v>357</v>
      </c>
      <c r="G34" s="578">
        <f>IF((C33-G33)&gt;0,C33-G33,0)</f>
        <v>0</v>
      </c>
      <c r="H34" s="578">
        <f>IF((D33-H33)&gt;0,D33-H33,0)</f>
        <v>0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2"/>
      <c r="H36" s="552"/>
    </row>
    <row r="37" spans="1:8" ht="24">
      <c r="A37" s="309" t="s">
        <v>362</v>
      </c>
      <c r="B37" s="310" t="s">
        <v>363</v>
      </c>
      <c r="C37" s="430"/>
      <c r="D37" s="430"/>
      <c r="E37" s="308"/>
      <c r="F37" s="556"/>
      <c r="G37" s="552"/>
      <c r="H37" s="552"/>
    </row>
    <row r="38" spans="1:8" ht="12">
      <c r="A38" s="311" t="s">
        <v>364</v>
      </c>
      <c r="B38" s="310" t="s">
        <v>365</v>
      </c>
      <c r="C38" s="126"/>
      <c r="D38" s="126"/>
      <c r="E38" s="308"/>
      <c r="F38" s="556"/>
      <c r="G38" s="552"/>
      <c r="H38" s="552"/>
    </row>
    <row r="39" spans="1:18" ht="12">
      <c r="A39" s="312" t="s">
        <v>366</v>
      </c>
      <c r="B39" s="129" t="s">
        <v>367</v>
      </c>
      <c r="C39" s="460">
        <f>+IF((G33-C33-C35)&gt;0,G33-C33-C35,0)</f>
        <v>14072</v>
      </c>
      <c r="D39" s="460">
        <f>+IF((H33-D33-D35)&gt;0,H33-D33-D35,0)</f>
        <v>5298</v>
      </c>
      <c r="E39" s="313" t="s">
        <v>368</v>
      </c>
      <c r="F39" s="557" t="s">
        <v>369</v>
      </c>
      <c r="G39" s="558">
        <f>IF(G34&gt;0,IF(C35+G34&lt;0,0,C35+G34),IF(C34-C35&lt;0,C35-C34,0))</f>
        <v>0</v>
      </c>
      <c r="H39" s="558">
        <f>IF(H34&gt;0,IF(D35+H34&lt;0,0,D35+H34),IF(D34-D35&lt;0,D35-D34,0))</f>
        <v>0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7" t="s">
        <v>372</v>
      </c>
      <c r="G40" s="549"/>
      <c r="H40" s="549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14072</v>
      </c>
      <c r="D41" s="52">
        <f>IF(H39=0,IF(D39-D40&gt;0,D39-D40+H40,0),IF(H39-H40&lt;0,H40-H39+D39,0))</f>
        <v>5298</v>
      </c>
      <c r="E41" s="127" t="s">
        <v>375</v>
      </c>
      <c r="F41" s="570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377</v>
      </c>
      <c r="B42" s="292" t="s">
        <v>378</v>
      </c>
      <c r="C42" s="576">
        <f>C33+C35+C39</f>
        <v>40933</v>
      </c>
      <c r="D42" s="576">
        <f>D33+D35+D39</f>
        <v>20125</v>
      </c>
      <c r="E42" s="128" t="s">
        <v>379</v>
      </c>
      <c r="F42" s="129" t="s">
        <v>380</v>
      </c>
      <c r="G42" s="576">
        <f>G39+G33</f>
        <v>40933</v>
      </c>
      <c r="H42" s="576">
        <f>H39+H33</f>
        <v>20125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94" t="s">
        <v>857</v>
      </c>
      <c r="B45" s="594"/>
      <c r="C45" s="594"/>
      <c r="D45" s="594"/>
      <c r="E45" s="594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4">
        <v>41241</v>
      </c>
      <c r="C48" s="427" t="s">
        <v>381</v>
      </c>
      <c r="D48" s="595" t="s">
        <v>862</v>
      </c>
      <c r="E48" s="595"/>
      <c r="F48" s="595"/>
      <c r="G48" s="595"/>
      <c r="H48" s="595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/>
      <c r="E49" s="559"/>
      <c r="F49" s="559"/>
      <c r="G49" s="562"/>
      <c r="H49" s="562"/>
    </row>
    <row r="50" spans="1:8" ht="12.75" customHeight="1">
      <c r="A50" s="560"/>
      <c r="B50" s="561"/>
      <c r="C50" s="428" t="s">
        <v>865</v>
      </c>
      <c r="D50" s="595" t="s">
        <v>863</v>
      </c>
      <c r="E50" s="595"/>
      <c r="F50" s="595"/>
      <c r="G50" s="595"/>
      <c r="H50" s="59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100" zoomScalePageLayoutView="0" workbookViewId="0" topLeftCell="A7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Еларг Фонд за земеделска земя на АДСИЦ</v>
      </c>
      <c r="C4" s="540" t="s">
        <v>2</v>
      </c>
      <c r="D4" s="540">
        <f>'справка №1-БАЛАНС'!H3</f>
        <v>131404159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 /междинен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Трето тримесечие на 2012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1172</v>
      </c>
      <c r="D10" s="54">
        <v>2984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-7810</v>
      </c>
      <c r="D11" s="54">
        <v>-8989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-284</v>
      </c>
      <c r="D13" s="54">
        <v>-342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-71</v>
      </c>
      <c r="D14" s="54">
        <v>-1113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35</v>
      </c>
      <c r="D16" s="54">
        <v>27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357</v>
      </c>
      <c r="D19" s="54">
        <v>179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-6601</v>
      </c>
      <c r="D20" s="55">
        <f>SUM(D10:D19)</f>
        <v>-7254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-34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-178</v>
      </c>
      <c r="D27" s="54">
        <v>-2023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31073</v>
      </c>
      <c r="D28" s="54">
        <v>16580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-169</v>
      </c>
      <c r="D31" s="54">
        <v>9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30726</v>
      </c>
      <c r="D32" s="55">
        <f>SUM(D22:D31)</f>
        <v>14532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>
        <v>-13965</v>
      </c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>
        <v>-226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-2</v>
      </c>
      <c r="E38" s="130"/>
      <c r="F38" s="130"/>
    </row>
    <row r="39" spans="1:6" ht="12">
      <c r="A39" s="332" t="s">
        <v>441</v>
      </c>
      <c r="B39" s="333" t="s">
        <v>442</v>
      </c>
      <c r="C39" s="54">
        <f>-1184-145</f>
        <v>-1329</v>
      </c>
      <c r="D39" s="54">
        <v>-1146</v>
      </c>
      <c r="E39" s="130"/>
      <c r="F39" s="130"/>
    </row>
    <row r="40" spans="1:6" ht="12">
      <c r="A40" s="332" t="s">
        <v>443</v>
      </c>
      <c r="B40" s="333" t="s">
        <v>444</v>
      </c>
      <c r="C40" s="54">
        <v>-4262</v>
      </c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-19556</v>
      </c>
      <c r="D42" s="55">
        <f>SUM(D34:D41)</f>
        <v>-1374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4569</v>
      </c>
      <c r="D43" s="55">
        <f>D42+D32+D20</f>
        <v>5904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710</v>
      </c>
      <c r="D44" s="132">
        <v>48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5279</v>
      </c>
      <c r="D45" s="55">
        <f>D44+D43</f>
        <v>5952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5216</v>
      </c>
      <c r="D46" s="56">
        <v>5889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63</v>
      </c>
      <c r="D47" s="56">
        <v>63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99"/>
      <c r="D50" s="59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866</v>
      </c>
      <c r="C52" s="599"/>
      <c r="D52" s="59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602" t="str">
        <f>'справка №1-БАЛАНС'!E3</f>
        <v> Еларг Фонд за земеделска земя на АДСИЦ</v>
      </c>
      <c r="C3" s="602"/>
      <c r="D3" s="602"/>
      <c r="E3" s="602"/>
      <c r="F3" s="602"/>
      <c r="G3" s="602"/>
      <c r="H3" s="602"/>
      <c r="I3" s="602"/>
      <c r="J3" s="476"/>
      <c r="K3" s="604" t="s">
        <v>2</v>
      </c>
      <c r="L3" s="604"/>
      <c r="M3" s="478">
        <f>'справка №1-БАЛАНС'!H3</f>
        <v>131404159</v>
      </c>
      <c r="N3" s="2"/>
    </row>
    <row r="4" spans="1:15" s="531" customFormat="1" ht="13.5" customHeight="1">
      <c r="A4" s="467" t="s">
        <v>460</v>
      </c>
      <c r="B4" s="602" t="str">
        <f>'справка №1-БАЛАНС'!E4</f>
        <v>консолидиран /междинен</v>
      </c>
      <c r="C4" s="602"/>
      <c r="D4" s="602"/>
      <c r="E4" s="602"/>
      <c r="F4" s="602"/>
      <c r="G4" s="602"/>
      <c r="H4" s="602"/>
      <c r="I4" s="602"/>
      <c r="J4" s="136"/>
      <c r="K4" s="605" t="s">
        <v>4</v>
      </c>
      <c r="L4" s="605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606" t="str">
        <f>'справка №1-БАЛАНС'!E5</f>
        <v>Трето тримесечие на 2012 год.</v>
      </c>
      <c r="C5" s="606"/>
      <c r="D5" s="606"/>
      <c r="E5" s="60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2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59716</v>
      </c>
      <c r="D11" s="58">
        <f>'справка №1-БАЛАНС'!H19</f>
        <v>13453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46928</v>
      </c>
      <c r="J11" s="58">
        <f>'справка №1-БАЛАНС'!H29+'справка №1-БАЛАНС'!H32</f>
        <v>-9162</v>
      </c>
      <c r="K11" s="60"/>
      <c r="L11" s="344">
        <f>SUM(C11:K11)</f>
        <v>110935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59716</v>
      </c>
      <c r="D15" s="61">
        <f aca="true" t="shared" si="2" ref="D15:M15">D11+D12</f>
        <v>13453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46928</v>
      </c>
      <c r="J15" s="61">
        <f t="shared" si="2"/>
        <v>-9162</v>
      </c>
      <c r="K15" s="61">
        <f t="shared" si="2"/>
        <v>0</v>
      </c>
      <c r="L15" s="344">
        <f t="shared" si="1"/>
        <v>110935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14072</v>
      </c>
      <c r="J16" s="345">
        <f>+'справка №1-БАЛАНС'!G32</f>
        <v>0</v>
      </c>
      <c r="K16" s="60"/>
      <c r="L16" s="344">
        <f t="shared" si="1"/>
        <v>14072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-4307</v>
      </c>
      <c r="J17" s="62">
        <f>J18+J19</f>
        <v>0</v>
      </c>
      <c r="K17" s="62">
        <f t="shared" si="3"/>
        <v>0</v>
      </c>
      <c r="L17" s="344">
        <f t="shared" si="1"/>
        <v>-4307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-4307</v>
      </c>
      <c r="J18" s="60"/>
      <c r="K18" s="60"/>
      <c r="L18" s="344">
        <f t="shared" si="1"/>
        <v>-4307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59716</v>
      </c>
      <c r="D29" s="59">
        <f aca="true" t="shared" si="6" ref="D29:M29">D17+D20+D21+D24+D28+D27+D15+D16</f>
        <v>13453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56693</v>
      </c>
      <c r="J29" s="59">
        <f t="shared" si="6"/>
        <v>-9162</v>
      </c>
      <c r="K29" s="59">
        <f t="shared" si="6"/>
        <v>0</v>
      </c>
      <c r="L29" s="344">
        <f t="shared" si="1"/>
        <v>120700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59716</v>
      </c>
      <c r="D32" s="59">
        <f t="shared" si="7"/>
        <v>13453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56693</v>
      </c>
      <c r="J32" s="59">
        <f t="shared" si="7"/>
        <v>-9162</v>
      </c>
      <c r="K32" s="59">
        <f t="shared" si="7"/>
        <v>0</v>
      </c>
      <c r="L32" s="344">
        <f t="shared" si="1"/>
        <v>120700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3" t="s">
        <v>858</v>
      </c>
      <c r="B35" s="603"/>
      <c r="C35" s="603"/>
      <c r="D35" s="603"/>
      <c r="E35" s="603"/>
      <c r="F35" s="603"/>
      <c r="G35" s="603"/>
      <c r="H35" s="603"/>
      <c r="I35" s="603"/>
      <c r="J35" s="60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873</v>
      </c>
      <c r="B38" s="19"/>
      <c r="C38" s="15"/>
      <c r="D38" s="601" t="s">
        <v>817</v>
      </c>
      <c r="E38" s="601"/>
      <c r="F38" s="601" t="s">
        <v>862</v>
      </c>
      <c r="G38" s="601"/>
      <c r="H38" s="601"/>
      <c r="I38" s="601"/>
      <c r="J38" s="15" t="s">
        <v>864</v>
      </c>
      <c r="K38" s="15"/>
      <c r="L38" s="601" t="s">
        <v>863</v>
      </c>
      <c r="M38" s="601"/>
      <c r="N38" s="11"/>
    </row>
    <row r="39" spans="1:13" ht="12">
      <c r="A39" s="535"/>
      <c r="B39" s="536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C47" sqref="C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383</v>
      </c>
      <c r="B2" s="608"/>
      <c r="C2" s="609" t="str">
        <f>'справка №1-БАЛАНС'!E3</f>
        <v> Еларг Фонд за земеделска земя на АДСИЦ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131404159</v>
      </c>
      <c r="P2" s="483"/>
      <c r="Q2" s="483"/>
      <c r="R2" s="525"/>
    </row>
    <row r="3" spans="1:18" ht="15">
      <c r="A3" s="607" t="s">
        <v>5</v>
      </c>
      <c r="B3" s="608"/>
      <c r="C3" s="610" t="str">
        <f>'справка №1-БАЛАНС'!E5</f>
        <v>Трето тримесечие на 2012 год.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463</v>
      </c>
      <c r="B5" s="613"/>
      <c r="C5" s="58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6" t="s">
        <v>528</v>
      </c>
      <c r="R5" s="616" t="s">
        <v>529</v>
      </c>
    </row>
    <row r="6" spans="1:18" s="100" customFormat="1" ht="48">
      <c r="A6" s="614"/>
      <c r="B6" s="585"/>
      <c r="C6" s="582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7"/>
      <c r="R6" s="61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854</v>
      </c>
      <c r="B15" s="374" t="s">
        <v>855</v>
      </c>
      <c r="C15" s="456" t="s">
        <v>856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601</v>
      </c>
      <c r="B39" s="370" t="s">
        <v>602</v>
      </c>
      <c r="C39" s="369" t="s">
        <v>603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874</v>
      </c>
      <c r="C44" s="575"/>
      <c r="D44" s="355"/>
      <c r="E44" s="355"/>
      <c r="F44" s="355"/>
      <c r="G44" s="351"/>
      <c r="H44" s="356" t="s">
        <v>607</v>
      </c>
      <c r="I44" s="356"/>
      <c r="J44" s="356"/>
      <c r="K44" s="583" t="s">
        <v>862</v>
      </c>
      <c r="L44" s="583"/>
      <c r="M44" s="583"/>
      <c r="N44" s="583"/>
      <c r="O44" s="584" t="s">
        <v>866</v>
      </c>
      <c r="P44" s="615"/>
      <c r="Q44" s="615"/>
      <c r="R44" s="615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67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608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383</v>
      </c>
      <c r="B3" s="624" t="str">
        <f>'справка №1-БАЛАНС'!E3</f>
        <v> Еларг Фонд за земеделска земя на АДСИЦ</v>
      </c>
      <c r="C3" s="625"/>
      <c r="D3" s="525" t="s">
        <v>2</v>
      </c>
      <c r="E3" s="107">
        <f>'справка №1-БАЛАНС'!H3</f>
        <v>131404159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2" t="str">
        <f>'справка №1-БАЛАНС'!E5</f>
        <v>Трето тримесечие на 2012 год.</v>
      </c>
      <c r="C4" s="623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20935</v>
      </c>
      <c r="D24" s="119">
        <f>SUM(D25:D27)</f>
        <v>20935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20935</v>
      </c>
      <c r="D27" s="108">
        <v>20935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3958</v>
      </c>
      <c r="D28" s="108">
        <v>3958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1154</v>
      </c>
      <c r="D38" s="105">
        <f>SUM(D39:D42)</f>
        <v>1154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1154</v>
      </c>
      <c r="D42" s="108">
        <v>1154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26047</v>
      </c>
      <c r="D43" s="104">
        <f>D24+D28+D29+D31+D30+D32+D33+D38</f>
        <v>26047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26047</v>
      </c>
      <c r="D44" s="103">
        <f>D43+D21+D19+D9</f>
        <v>26047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47</v>
      </c>
      <c r="D71" s="105">
        <f>SUM(D72:D74)</f>
        <v>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47</v>
      </c>
      <c r="D72" s="108">
        <v>47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>
        <v>0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5244</v>
      </c>
      <c r="D85" s="104">
        <f>SUM(D86:D90)+D94</f>
        <v>5244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78</v>
      </c>
      <c r="D87" s="108">
        <v>78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5139</v>
      </c>
      <c r="D88" s="108">
        <v>5139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18</v>
      </c>
      <c r="D89" s="108">
        <v>18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8</v>
      </c>
      <c r="D90" s="103">
        <f>SUM(D91:D93)</f>
        <v>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8</v>
      </c>
      <c r="D93" s="108">
        <v>8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958</v>
      </c>
      <c r="D95" s="108">
        <v>958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6249</v>
      </c>
      <c r="D96" s="104">
        <f>D85+D80+D75+D71+D95</f>
        <v>6249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6249</v>
      </c>
      <c r="D97" s="104">
        <f>D96+D68+D66</f>
        <v>6249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>
        <v>40</v>
      </c>
      <c r="E102" s="108"/>
      <c r="F102" s="125">
        <f>C102+D102-E102</f>
        <v>40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40</v>
      </c>
      <c r="E105" s="103">
        <f>SUM(E102:E104)</f>
        <v>0</v>
      </c>
      <c r="F105" s="103">
        <f>SUM(F102:F104)</f>
        <v>40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779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871</v>
      </c>
      <c r="B109" s="619"/>
      <c r="C109" s="619" t="s">
        <v>861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866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tabSelected="1"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6" t="str">
        <f>'справка №1-БАЛАНС'!E3</f>
        <v> Еларг Фонд за земеделска земя на АДСИЦ</v>
      </c>
      <c r="C4" s="626"/>
      <c r="D4" s="626"/>
      <c r="E4" s="626"/>
      <c r="F4" s="626"/>
      <c r="G4" s="632" t="s">
        <v>2</v>
      </c>
      <c r="H4" s="632"/>
      <c r="I4" s="500">
        <f>'справка №1-БАЛАНС'!H3</f>
        <v>131404159</v>
      </c>
    </row>
    <row r="5" spans="1:9" ht="15">
      <c r="A5" s="501" t="s">
        <v>5</v>
      </c>
      <c r="B5" s="627" t="str">
        <f>'справка №1-БАЛАНС'!E5</f>
        <v>Трето тримесечие на 2012 год.</v>
      </c>
      <c r="C5" s="627"/>
      <c r="D5" s="627"/>
      <c r="E5" s="627"/>
      <c r="F5" s="627"/>
      <c r="G5" s="630" t="s">
        <v>4</v>
      </c>
      <c r="H5" s="631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19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871</v>
      </c>
      <c r="B30" s="629"/>
      <c r="C30" s="629"/>
      <c r="D30" s="459" t="s">
        <v>817</v>
      </c>
      <c r="E30" s="628" t="s">
        <v>862</v>
      </c>
      <c r="F30" s="628"/>
      <c r="G30" s="628"/>
      <c r="H30" s="420" t="s">
        <v>865</v>
      </c>
      <c r="I30" s="628" t="s">
        <v>863</v>
      </c>
      <c r="J30" s="628"/>
    </row>
    <row r="31" spans="1:9" s="520" customFormat="1" ht="12">
      <c r="A31" s="349"/>
      <c r="B31" s="388"/>
      <c r="C31" s="349"/>
      <c r="D31" s="522"/>
      <c r="E31" s="522"/>
      <c r="F31" s="522"/>
      <c r="G31" s="522"/>
      <c r="H31" s="522"/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45">
      <selection activeCell="A153" sqref="A153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3" t="str">
        <f>'справка №1-БАЛАНС'!E3</f>
        <v> Еларг Фонд за земеделска земя на АДСИЦ</v>
      </c>
      <c r="C5" s="633"/>
      <c r="D5" s="633"/>
      <c r="E5" s="569" t="s">
        <v>2</v>
      </c>
      <c r="F5" s="451">
        <f>'справка №1-БАЛАНС'!H3</f>
        <v>131404159</v>
      </c>
    </row>
    <row r="6" spans="1:13" ht="15" customHeight="1">
      <c r="A6" s="27" t="s">
        <v>820</v>
      </c>
      <c r="B6" s="634" t="str">
        <f>'справка №1-БАЛАНС'!E5</f>
        <v>Трето тримесечие на 2012 год.</v>
      </c>
      <c r="C6" s="634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 t="s">
        <v>860</v>
      </c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869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>
        <f>SUM(D46:D60)</f>
        <v>0</v>
      </c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874</v>
      </c>
      <c r="B151" s="453"/>
      <c r="C151" s="635" t="s">
        <v>847</v>
      </c>
      <c r="D151" s="635"/>
      <c r="E151" s="635"/>
      <c r="F151" s="635"/>
    </row>
    <row r="152" spans="1:6" ht="12.75">
      <c r="A152" s="516"/>
      <c r="B152" s="517"/>
      <c r="C152" s="516"/>
      <c r="D152" s="516" t="s">
        <v>862</v>
      </c>
      <c r="E152" s="516"/>
      <c r="F152" s="516"/>
    </row>
    <row r="153" spans="1:6" ht="12.75">
      <c r="A153" s="516"/>
      <c r="B153" s="517"/>
      <c r="C153" s="635" t="s">
        <v>867</v>
      </c>
      <c r="D153" s="635"/>
      <c r="E153" s="635"/>
      <c r="F153" s="635"/>
    </row>
    <row r="154" spans="3:5" ht="12.75">
      <c r="C154" s="516"/>
      <c r="D154" s="508" t="s">
        <v>863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Janeta Kilitanova</cp:lastModifiedBy>
  <cp:lastPrinted>2012-11-29T15:50:03Z</cp:lastPrinted>
  <dcterms:created xsi:type="dcterms:W3CDTF">2000-06-29T12:02:40Z</dcterms:created>
  <dcterms:modified xsi:type="dcterms:W3CDTF">2012-11-29T15:50:04Z</dcterms:modified>
  <cp:category/>
  <cp:version/>
  <cp:contentType/>
  <cp:contentStatus/>
</cp:coreProperties>
</file>