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320" windowHeight="10935" tabRatio="86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№8'!$A$1:$F$154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<sst xmlns="http://schemas.openxmlformats.org/spreadsheetml/2006/main" count="1078" uniqueCount="881">
  <si>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</si>
  <si>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</si>
  <si>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</si>
  <si>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</si>
  <si>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</si>
  <si>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</si>
  <si>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</si>
  <si>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</si>
  <si>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</si>
  <si>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</si>
  <si>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</si>
  <si>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</si>
  <si>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</si>
  <si>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</si>
  <si>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</si>
  <si>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</si>
  <si>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</si>
  <si>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</si>
  <si>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</si>
  <si>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</si>
  <si>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</si>
  <si>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</si>
  <si>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</si>
  <si>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</si>
  <si>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</si>
  <si>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</si>
  <si>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</si>
  <si>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</si>
  <si>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</si>
  <si>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</si>
  <si>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</si>
  <si>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</si>
  <si>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</si>
  <si>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</si>
  <si>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</si>
  <si>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</si>
  <si>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</si>
  <si>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</si>
  <si>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</si>
  <si>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</si>
  <si>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</si>
  <si>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</si>
  <si>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</si>
  <si>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</si>
  <si>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</si>
  <si>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</si>
  <si>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</si>
  <si>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</si>
  <si>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</si>
  <si>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</si>
  <si>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</si>
  <si>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</si>
  <si>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</si>
  <si>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</si>
  <si>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</si>
  <si>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</si>
  <si>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</si>
  <si>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</si>
  <si>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</si>
  <si>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</si>
  <si>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</si>
  <si>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</si>
  <si>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</si>
  <si>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</si>
  <si>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</si>
  <si>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</si>
  <si>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</si>
  <si>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</si>
  <si>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</si>
  <si>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</si>
  <si>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</si>
  <si>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</si>
  <si>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</si>
  <si>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</si>
  <si>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</si>
  <si>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</si>
  <si>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</si>
  <si>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</si>
  <si>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</si>
  <si>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</si>
  <si>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</si>
  <si>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</si>
  <si>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</si>
  <si>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</si>
  <si>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</si>
  <si>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</si>
  <si>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</si>
  <si>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</si>
  <si>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</si>
  <si>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</si>
  <si>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</si>
  <si>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</si>
  <si>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</si>
  <si>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</si>
  <si>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</si>
  <si>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</si>
  <si>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</si>
  <si>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</si>
  <si>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</si>
  <si>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</si>
  <si>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</si>
  <si>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</si>
  <si>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</si>
  <si>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</si>
  <si>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</si>
  <si>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</si>
  <si>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</si>
  <si>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</si>
  <si>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</si>
  <si>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</si>
  <si>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</si>
  <si>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</si>
  <si>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</si>
  <si>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</si>
  <si>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</si>
  <si>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</si>
  <si>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</si>
  <si>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</si>
  <si>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</si>
  <si>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</si>
  <si>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</si>
  <si>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</si>
  <si>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</si>
  <si>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</si>
  <si>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</si>
  <si>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</si>
  <si>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</si>
  <si>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</si>
  <si>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</si>
  <si>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</si>
  <si>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</si>
  <si>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</si>
  <si>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</si>
  <si>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</si>
  <si>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</si>
  <si>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</si>
  <si>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</si>
  <si>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</si>
  <si>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</si>
  <si>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</si>
  <si>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</si>
  <si>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</si>
  <si>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</si>
  <si>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</si>
  <si>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</si>
  <si>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</si>
  <si>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</si>
  <si>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</si>
  <si>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</si>
  <si>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</si>
  <si>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</si>
  <si>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</si>
  <si>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</si>
  <si>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</si>
  <si>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</si>
  <si>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</si>
  <si>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</si>
  <si>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</si>
  <si>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</si>
  <si>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</si>
  <si>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</si>
  <si>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</si>
  <si>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</si>
  <si>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</si>
  <si>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</si>
  <si>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</si>
  <si>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</si>
  <si>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</si>
  <si>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</si>
  <si>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</si>
  <si>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</si>
  <si>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</si>
  <si>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</si>
  <si>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</si>
  <si>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</si>
  <si>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</si>
  <si>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</si>
  <si>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</si>
  <si>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</si>
  <si>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</si>
  <si>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</si>
  <si>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</si>
  <si>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</si>
  <si>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</si>
  <si>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</si>
  <si>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</si>
  <si>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</si>
  <si>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</si>
  <si>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</si>
  <si>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</si>
  <si>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</si>
  <si>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</si>
  <si>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</si>
  <si>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</si>
  <si>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</si>
  <si>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</si>
  <si>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</si>
  <si>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</si>
  <si>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</si>
  <si>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</si>
  <si>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</si>
  <si>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</si>
  <si>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</si>
  <si>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</si>
  <si>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</si>
  <si>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</si>
  <si>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</si>
  <si>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</si>
  <si>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</si>
  <si>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</si>
  <si>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</si>
  <si>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</si>
  <si>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</si>
  <si>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</si>
  <si>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</si>
  <si>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</si>
  <si>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</si>
  <si>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</si>
  <si>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</si>
  <si>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</si>
  <si>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</si>
  <si>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</si>
  <si>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</si>
  <si>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</si>
  <si>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</si>
  <si>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</si>
  <si>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</si>
  <si>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</si>
  <si>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</si>
  <si>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</si>
  <si>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</si>
  <si>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</si>
  <si>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</si>
  <si>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</si>
  <si>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</si>
  <si>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</si>
  <si>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</si>
  <si>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</si>
  <si>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</si>
  <si>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</si>
  <si>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</si>
  <si>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</si>
  <si>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</si>
  <si>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</si>
  <si>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</si>
  <si>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</si>
  <si>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</si>
  <si>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</si>
  <si>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</si>
  <si>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</si>
  <si>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</si>
  <si>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</si>
  <si>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</si>
  <si>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</si>
  <si>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</si>
  <si>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</si>
  <si>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</si>
  <si>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</si>
  <si>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</si>
  <si>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</si>
  <si>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</si>
  <si>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</si>
  <si>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</si>
  <si>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</si>
  <si>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</si>
  <si>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</si>
  <si>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</si>
  <si>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</si>
  <si>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</si>
  <si>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</si>
  <si>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</si>
  <si>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</si>
  <si>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</si>
  <si>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</si>
  <si>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</si>
  <si>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</si>
  <si>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</si>
  <si>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</si>
  <si>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</si>
  <si>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</si>
  <si>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</si>
  <si>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</si>
  <si>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</si>
  <si>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</si>
  <si>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</si>
  <si>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</si>
  <si>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</si>
  <si>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</si>
  <si>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</si>
  <si>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</si>
  <si>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</si>
  <si>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</si>
  <si>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</si>
  <si>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</si>
  <si>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</si>
  <si>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</si>
  <si>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</si>
  <si>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</si>
  <si>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</si>
  <si>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</si>
  <si>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</si>
  <si>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</si>
  <si>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</si>
  <si>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</si>
  <si>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</si>
  <si>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</si>
  <si>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</si>
  <si>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</si>
  <si>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</si>
  <si>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</si>
  <si>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</si>
  <si>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</si>
  <si>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</si>
  <si>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</si>
  <si>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</si>
  <si>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</si>
  <si>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</si>
  <si>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</si>
  <si>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</si>
  <si>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</si>
  <si>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</si>
  <si>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</si>
  <si>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</si>
  <si>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</si>
  <si>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</si>
  <si>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</si>
  <si>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</si>
  <si>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</si>
  <si>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</si>
  <si>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</si>
  <si>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</si>
  <si>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</si>
  <si>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</si>
  <si>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</si>
  <si>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</si>
  <si>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</si>
  <si>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</si>
  <si>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</si>
  <si>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</si>
  <si>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</si>
  <si>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</si>
  <si>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</si>
  <si>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</si>
  <si>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</si>
  <si>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</si>
  <si>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</si>
  <si>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</si>
  <si>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</si>
  <si>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</si>
  <si>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</si>
  <si>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</si>
  <si>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</si>
  <si>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</si>
  <si>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</si>
  <si>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</si>
  <si>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</si>
  <si>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</si>
  <si>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</si>
  <si>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</si>
  <si>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</si>
  <si>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</si>
  <si>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</si>
  <si>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</si>
  <si>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</si>
  <si>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</si>
  <si>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</si>
  <si>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</si>
  <si>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</si>
  <si>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</si>
  <si>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</si>
  <si>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</si>
  <si>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</si>
  <si>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</si>
  <si>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</si>
  <si>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</si>
  <si>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</si>
  <si>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</si>
  <si>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</si>
  <si>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</si>
  <si>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</si>
  <si>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</si>
  <si>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</si>
  <si>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</si>
  <si>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</si>
  <si>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</si>
  <si>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</si>
  <si>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</si>
  <si>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</si>
  <si>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</si>
  <si>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</si>
  <si>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</si>
  <si>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</si>
  <si>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</si>
  <si>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</si>
  <si>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</si>
  <si>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</si>
  <si>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</si>
  <si>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</si>
  <si>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</si>
  <si>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</si>
  <si>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</si>
  <si>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</si>
  <si>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</si>
  <si>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</si>
  <si>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</si>
  <si>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</si>
  <si>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</si>
  <si>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</si>
  <si>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</si>
  <si>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</si>
  <si>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</si>
  <si>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</si>
  <si>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</si>
  <si>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</si>
  <si>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</si>
  <si>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</si>
  <si>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</si>
  <si>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</si>
  <si>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</si>
  <si>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</si>
  <si>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</si>
  <si>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</si>
  <si>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</si>
  <si>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</si>
  <si>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</si>
  <si>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</si>
  <si>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</si>
  <si>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</si>
  <si>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</si>
  <si>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</si>
  <si>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</si>
  <si>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</si>
  <si>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</si>
  <si>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</si>
  <si>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</si>
  <si>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</si>
  <si>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</si>
  <si>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</si>
  <si>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</si>
  <si>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</si>
  <si>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</si>
  <si>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</si>
  <si>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</si>
  <si>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</si>
  <si>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</si>
  <si>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</si>
  <si>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</si>
  <si>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</si>
  <si>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</si>
  <si>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</si>
  <si>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</si>
  <si>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</si>
  <si>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</si>
  <si>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</si>
  <si>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</si>
  <si>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</si>
  <si>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</si>
  <si>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</si>
  <si>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</si>
  <si>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</si>
  <si>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</si>
  <si>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</si>
  <si>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</si>
  <si>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</si>
  <si>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</si>
  <si>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</si>
  <si>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</si>
  <si>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</si>
  <si>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</si>
  <si>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</si>
  <si>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</si>
  <si>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</si>
  <si>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</si>
  <si>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</si>
  <si>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</si>
  <si>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</si>
  <si>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</si>
  <si>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</si>
  <si>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</si>
  <si>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</si>
  <si>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</si>
  <si>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</si>
  <si>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</si>
  <si>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</si>
  <si>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</si>
  <si>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</si>
  <si>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</si>
  <si>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</si>
  <si>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</si>
  <si>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</si>
  <si>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</si>
  <si>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</si>
  <si>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</si>
  <si>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</si>
  <si>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</si>
  <si>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</si>
  <si>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</si>
  <si>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</si>
  <si>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</si>
  <si>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</si>
  <si>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</si>
  <si>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</si>
  <si>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</si>
  <si>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</si>
  <si>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</si>
  <si>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</si>
  <si>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</si>
  <si>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</si>
  <si>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</si>
  <si>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</si>
  <si>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</si>
  <si>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</si>
  <si>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</si>
  <si>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</si>
  <si>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</si>
  <si>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</si>
  <si>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</si>
  <si>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</si>
  <si>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</si>
  <si>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</si>
  <si>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</si>
  <si>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</si>
  <si>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</si>
  <si>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</si>
  <si>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</si>
  <si>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</si>
  <si>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</si>
  <si>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</si>
  <si>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</si>
  <si>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</si>
  <si>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</si>
  <si>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</si>
  <si>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</si>
  <si>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</si>
  <si>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</si>
  <si>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</si>
  <si>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</si>
  <si>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</si>
  <si>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</si>
  <si>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</si>
  <si>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</si>
  <si>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</si>
  <si>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</si>
  <si>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</si>
  <si>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</si>
  <si>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</si>
  <si>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</si>
  <si>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</si>
  <si>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</si>
  <si>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</si>
  <si>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</si>
  <si>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</si>
  <si>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</si>
  <si>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</si>
  <si>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</si>
  <si>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</si>
  <si>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</si>
  <si>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</si>
  <si>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</si>
  <si>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</si>
  <si>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</si>
  <si>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</si>
  <si>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</si>
  <si>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</si>
  <si>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</si>
  <si>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</si>
  <si>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</si>
  <si>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</si>
  <si>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</si>
  <si>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</si>
  <si>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</si>
  <si>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</si>
  <si>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</si>
  <si>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</si>
  <si>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</si>
  <si>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</si>
  <si>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</si>
  <si>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</si>
  <si>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</si>
  <si>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</si>
  <si>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</si>
  <si>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</si>
  <si>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</si>
  <si>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</si>
  <si>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</si>
  <si>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</si>
  <si>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</si>
  <si>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</si>
  <si>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</si>
  <si>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</si>
  <si>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</si>
  <si>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</si>
  <si>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</si>
  <si>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</si>
  <si>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</si>
  <si>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</si>
  <si>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</si>
  <si>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</si>
  <si>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</si>
  <si>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</si>
  <si>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</si>
  <si>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</si>
  <si>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</si>
  <si>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</si>
  <si>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</si>
  <si>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</si>
  <si>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</si>
  <si>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</si>
  <si>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</si>
  <si>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</si>
  <si>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</si>
  <si>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</si>
  <si>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</si>
  <si>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</si>
  <si>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</si>
  <si>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</si>
  <si>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</si>
  <si>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</si>
  <si>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</si>
  <si>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</si>
  <si>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</si>
  <si>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</si>
  <si>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</si>
  <si>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</si>
  <si>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</si>
  <si>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</si>
  <si>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</si>
  <si>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</si>
  <si>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</si>
  <si>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</si>
  <si>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</si>
  <si>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</si>
  <si>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</si>
  <si>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</si>
  <si>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</si>
  <si>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</si>
  <si>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</si>
  <si>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</si>
  <si>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</si>
  <si>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</si>
  <si>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</si>
  <si>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</si>
  <si>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</si>
  <si>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</si>
  <si>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</si>
  <si>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</si>
  <si>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</si>
  <si>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</si>
  <si>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</si>
  <si>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</si>
  <si>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</si>
  <si>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</si>
  <si>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</si>
  <si>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</si>
  <si>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</si>
  <si>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</si>
  <si>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</si>
  <si>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</si>
  <si>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</si>
  <si>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</si>
  <si>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</si>
  <si>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</si>
  <si>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</si>
  <si>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</si>
  <si>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</si>
  <si>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</si>
  <si>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</si>
  <si>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</si>
  <si>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</si>
  <si>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</si>
  <si>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</si>
  <si>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</si>
  <si>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</si>
  <si>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</si>
  <si>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</si>
  <si>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</si>
  <si>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</si>
  <si>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</si>
  <si>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</si>
  <si>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</si>
  <si>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</si>
  <si>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</si>
  <si>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</si>
  <si>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</si>
  <si>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</si>
  <si>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</si>
  <si>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</si>
  <si>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</si>
  <si>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</si>
  <si>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</si>
  <si>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</si>
  <si>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</si>
  <si>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</si>
  <si>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</si>
  <si>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</si>
  <si>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</si>
  <si>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</si>
  <si>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</si>
  <si>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</si>
  <si>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</si>
  <si>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</si>
  <si>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</si>
  <si>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</si>
  <si>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</si>
  <si>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</si>
  <si>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</si>
  <si>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</si>
  <si>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</si>
  <si>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</si>
  <si>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</si>
  <si>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</si>
  <si>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</si>
  <si>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</si>
  <si>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</si>
  <si>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</si>
  <si>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</si>
  <si>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</si>
  <si>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</si>
  <si>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</si>
  <si>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</si>
  <si>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</si>
  <si>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</si>
  <si>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</si>
  <si>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</si>
  <si>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</si>
  <si>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</si>
  <si>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</si>
  <si>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</si>
  <si>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</si>
  <si>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</si>
  <si>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</si>
  <si>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</si>
  <si>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</si>
  <si>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</si>
  <si>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</si>
  <si>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</si>
  <si>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</si>
  <si>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</si>
  <si>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</si>
  <si>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</si>
  <si>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</si>
  <si>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</si>
  <si>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</si>
  <si>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</si>
  <si>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</si>
  <si>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</si>
  <si>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</si>
  <si>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</si>
  <si>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</si>
  <si>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</si>
  <si>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</si>
  <si>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</si>
  <si>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</si>
  <si>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</si>
  <si>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</si>
  <si>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</si>
  <si>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</si>
  <si>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</si>
  <si>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</si>
  <si>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</si>
  <si>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</si>
  <si>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</si>
  <si>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</si>
  <si>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</si>
  <si>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</si>
  <si>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</si>
  <si>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</si>
  <si>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</si>
  <si>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</si>
  <si>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</si>
  <si>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</si>
  <si>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</si>
  <si>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</si>
  <si>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</si>
  <si>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</si>
  <si>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</si>
  <si>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</si>
  <si>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</si>
  <si>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</si>
  <si>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</si>
  <si>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</si>
  <si>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</si>
  <si>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</si>
  <si>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</si>
  <si>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</si>
  <si>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</si>
  <si>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</si>
  <si>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</si>
  <si>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</si>
  <si>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</si>
  <si>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</si>
  <si>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</si>
  <si>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</si>
  <si>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</si>
  <si>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</si>
  <si>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</si>
  <si>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</si>
  <si>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</si>
  <si>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</si>
  <si>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</si>
  <si>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</si>
  <si>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</si>
  <si>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</si>
  <si>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</si>
  <si>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</si>
  <si>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</si>
  <si>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</si>
  <si>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</si>
  <si>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</si>
  <si>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</si>
  <si>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</si>
  <si>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</si>
  <si>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</si>
  <si>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</si>
  <si>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</si>
  <si>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</si>
  <si>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</si>
  <si>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</si>
  <si>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</si>
  <si>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</si>
  <si>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</si>
  <si>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</si>
  <si>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</si>
  <si>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</si>
  <si>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</si>
  <si>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</si>
  <si>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</si>
  <si>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</si>
  <si>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</si>
  <si>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</si>
  <si>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</si>
  <si>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</si>
  <si>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</si>
  <si>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</si>
  <si>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</si>
  <si>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</si>
  <si>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</si>
  <si>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</si>
  <si>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</si>
  <si>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</si>
  <si>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</si>
  <si>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</si>
  <si>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</si>
  <si>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</si>
  <si>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</si>
  <si>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</si>
  <si>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</si>
  <si>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</si>
  <si>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</si>
  <si>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</si>
  <si>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</si>
  <si>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</si>
  <si>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</si>
  <si>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</si>
  <si>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</si>
  <si>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</si>
  <si>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</si>
  <si>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</si>
  <si>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</si>
  <si>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</si>
  <si>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</si>
  <si>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</si>
  <si>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</si>
  <si>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</si>
  <si>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</si>
  <si>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 неконсолидиран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</si>
  <si>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</si>
  <si>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</si>
  <si>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</si>
  <si>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.</t>
  </si>
  <si>
    <t>Георги Иванов</t>
  </si>
  <si>
    <t>(Ст. Спасова)</t>
  </si>
  <si>
    <t xml:space="preserve">                       (Георги Иванов)</t>
  </si>
  <si>
    <t xml:space="preserve">                       (Ст. Спасова)</t>
  </si>
  <si>
    <t>(Георги Иванов)</t>
  </si>
  <si>
    <t xml:space="preserve"> 01.01.2015 - 30.09.2015 г.</t>
  </si>
  <si>
    <t>Дата на съставяне: 20.10.2015</t>
  </si>
  <si>
    <t>Дата на съставяне:               20.10.2015</t>
  </si>
  <si>
    <t>Дата  на съставяне:      20.10.2015</t>
  </si>
  <si>
    <t>Дата на съставяне:  20.10.2015</t>
  </si>
  <si>
    <t>Дата на съставяне:   20.10.2015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</si>
</sst>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2" fillId="0" borderId="0" xfId="0" applyFont="1" applyAlignment="1">
      <alignment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PageLayoutView="0" workbookViewId="0" topLeftCell="A21">
      <selection activeCell="E37" sqref="E3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383</v>
      </c>
      <c r="B3" s="578"/>
      <c r="C3" s="578"/>
      <c r="D3" s="578"/>
      <c r="E3" s="462" t="s">
        <v>864</v>
      </c>
      <c r="F3" s="217" t="s">
        <v>2</v>
      </c>
      <c r="G3" s="172"/>
      <c r="H3" s="461">
        <v>130542972</v>
      </c>
    </row>
    <row r="4" spans="1:8" ht="15">
      <c r="A4" s="577" t="s">
        <v>866</v>
      </c>
      <c r="B4" s="583"/>
      <c r="C4" s="583"/>
      <c r="D4" s="583"/>
      <c r="E4" s="504" t="s">
        <v>865</v>
      </c>
      <c r="F4" s="579" t="s">
        <v>3</v>
      </c>
      <c r="G4" s="580"/>
      <c r="H4" s="461" t="s">
        <v>158</v>
      </c>
    </row>
    <row r="5" spans="1:8" ht="15">
      <c r="A5" s="577" t="s">
        <v>4</v>
      </c>
      <c r="B5" s="578"/>
      <c r="C5" s="578"/>
      <c r="D5" s="578"/>
      <c r="E5" s="505" t="s">
        <v>875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-6289</v>
      </c>
      <c r="H27" s="154">
        <f>SUM(H28:H30)</f>
        <v>-3908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-6289</v>
      </c>
      <c r="H29" s="316">
        <v>-3908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-433</v>
      </c>
      <c r="H32" s="316">
        <v>-2381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-6722</v>
      </c>
      <c r="H33" s="154">
        <f>H27+H31+H32</f>
        <v>-6289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-5006</v>
      </c>
      <c r="H36" s="154">
        <f>H25+H17+H33</f>
        <v>-4573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600</v>
      </c>
      <c r="D55" s="155">
        <f>D19+D20+D21+D27+D32+D45+D51+D53+D54</f>
        <v>600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11998</v>
      </c>
      <c r="H59" s="152">
        <v>11590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2126</v>
      </c>
      <c r="H61" s="154">
        <f>SUM(H62:H68)</f>
        <v>2097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40</v>
      </c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1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</v>
      </c>
      <c r="H66" s="152">
        <v>1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1</v>
      </c>
      <c r="H67" s="152">
        <v>1</v>
      </c>
    </row>
    <row r="68" spans="1:8" ht="15">
      <c r="A68" s="235" t="s">
        <v>210</v>
      </c>
      <c r="B68" s="241" t="s">
        <v>211</v>
      </c>
      <c r="C68" s="151"/>
      <c r="D68" s="151">
        <v>2</v>
      </c>
      <c r="E68" s="237" t="s">
        <v>212</v>
      </c>
      <c r="F68" s="242" t="s">
        <v>213</v>
      </c>
      <c r="G68" s="152">
        <v>2083</v>
      </c>
      <c r="H68" s="152">
        <v>2095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146</v>
      </c>
      <c r="H69" s="152">
        <v>146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60</v>
      </c>
      <c r="D71" s="151">
        <v>61</v>
      </c>
      <c r="E71" s="253" t="s">
        <v>45</v>
      </c>
      <c r="F71" s="273" t="s">
        <v>223</v>
      </c>
      <c r="G71" s="161">
        <f>G59+G60+G61+G69+G70</f>
        <v>14270</v>
      </c>
      <c r="H71" s="161">
        <f>H59+H60+H61+H69+H70</f>
        <v>13833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</v>
      </c>
      <c r="D72" s="151">
        <v>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62</v>
      </c>
      <c r="D75" s="155">
        <f>SUM(D67:D74)</f>
        <v>65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8590</v>
      </c>
      <c r="D78" s="155">
        <f>SUM(D79:D81)</f>
        <v>8590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14270</v>
      </c>
      <c r="H79" s="162">
        <f>H71+H74+H75+H76</f>
        <v>13833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8590</v>
      </c>
      <c r="D81" s="151">
        <v>8590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8590</v>
      </c>
      <c r="D84" s="155">
        <f>D83+D82+D78</f>
        <v>8590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12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/>
      <c r="D88" s="151"/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12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8664</v>
      </c>
      <c r="D93" s="155">
        <f>D64+D75+D84+D91+D92</f>
        <v>8660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9264</v>
      </c>
      <c r="D94" s="164">
        <f>D93+D55</f>
        <v>9260</v>
      </c>
      <c r="E94" s="449" t="s">
        <v>269</v>
      </c>
      <c r="F94" s="289" t="s">
        <v>270</v>
      </c>
      <c r="G94" s="165">
        <f>G36+G39+G55+G79</f>
        <v>9264</v>
      </c>
      <c r="H94" s="165">
        <f>H36+H39+H55+H79</f>
        <v>9260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81" t="s">
        <v>855</v>
      </c>
      <c r="G97" s="581"/>
      <c r="H97" s="581"/>
      <c r="M97" s="157"/>
    </row>
    <row r="98" spans="1:13" ht="15.75">
      <c r="A98" s="45" t="s">
        <v>876</v>
      </c>
      <c r="B98" s="432"/>
      <c r="C98" s="581" t="s">
        <v>272</v>
      </c>
      <c r="D98" s="581"/>
      <c r="E98" s="581"/>
      <c r="F98" s="170"/>
      <c r="G98" s="171"/>
      <c r="H98" s="576" t="s">
        <v>870</v>
      </c>
      <c r="M98" s="157"/>
    </row>
    <row r="99" spans="1:8" ht="15" customHeight="1">
      <c r="A99" s="169" t="s">
        <v>869</v>
      </c>
      <c r="C99" s="45"/>
      <c r="E99" s="1" t="s">
        <v>871</v>
      </c>
      <c r="F99" s="1"/>
      <c r="G99" s="1"/>
      <c r="H99" s="1"/>
    </row>
    <row r="100" spans="1:8" ht="15">
      <c r="A100" s="173"/>
      <c r="B100" s="173"/>
      <c r="C100" s="581"/>
      <c r="D100" s="582"/>
      <c r="E100" s="582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03937007874015748" bottom="0.11811023622047245" header="0.07874015748031496" footer="0.11811023622047245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C24" sqref="C2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 САФ МАГЕЛАН АД</v>
      </c>
      <c r="C2" s="586"/>
      <c r="D2" s="586"/>
      <c r="E2" s="586"/>
      <c r="F2" s="588" t="s">
        <v>2</v>
      </c>
      <c r="G2" s="588"/>
      <c r="H2" s="526">
        <f>'справка №1-БАЛАНС'!H3</f>
        <v>130542972</v>
      </c>
    </row>
    <row r="3" spans="1:8" ht="15">
      <c r="A3" s="467" t="s">
        <v>274</v>
      </c>
      <c r="B3" s="586" t="str">
        <f>'справка №1-БАЛАНС'!E4</f>
        <v> неконсолидиран</v>
      </c>
      <c r="C3" s="586"/>
      <c r="D3" s="586"/>
      <c r="E3" s="586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7" t="str">
        <f>'справка №1-БАЛАНС'!E5</f>
        <v> 01.01.2015 - 30.09.2015 г.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</v>
      </c>
      <c r="D10" s="46">
        <v>5</v>
      </c>
      <c r="E10" s="298" t="s">
        <v>288</v>
      </c>
      <c r="F10" s="549" t="s">
        <v>289</v>
      </c>
      <c r="G10" s="550"/>
      <c r="H10" s="550">
        <v>43</v>
      </c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12</v>
      </c>
      <c r="D12" s="46">
        <v>9</v>
      </c>
      <c r="E12" s="300" t="s">
        <v>77</v>
      </c>
      <c r="F12" s="549" t="s">
        <v>296</v>
      </c>
      <c r="G12" s="550">
        <v>175</v>
      </c>
      <c r="H12" s="550">
        <v>861</v>
      </c>
    </row>
    <row r="13" spans="1:18" ht="12">
      <c r="A13" s="298" t="s">
        <v>297</v>
      </c>
      <c r="B13" s="299" t="s">
        <v>298</v>
      </c>
      <c r="C13" s="46">
        <v>6</v>
      </c>
      <c r="D13" s="46">
        <v>4</v>
      </c>
      <c r="E13" s="301" t="s">
        <v>50</v>
      </c>
      <c r="F13" s="551" t="s">
        <v>299</v>
      </c>
      <c r="G13" s="548">
        <f>SUM(G9:G12)</f>
        <v>175</v>
      </c>
      <c r="H13" s="548">
        <f>SUM(H9:H12)</f>
        <v>904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43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4</v>
      </c>
      <c r="D16" s="47">
        <v>1433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24</v>
      </c>
      <c r="D19" s="49">
        <f>SUM(D9:D15)+D16</f>
        <v>1494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584</v>
      </c>
      <c r="D22" s="46">
        <v>595</v>
      </c>
      <c r="E22" s="304" t="s">
        <v>325</v>
      </c>
      <c r="F22" s="552" t="s">
        <v>326</v>
      </c>
      <c r="G22" s="550"/>
      <c r="H22" s="550">
        <v>10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2</v>
      </c>
      <c r="E24" s="301" t="s">
        <v>102</v>
      </c>
      <c r="F24" s="554" t="s">
        <v>333</v>
      </c>
      <c r="G24" s="548">
        <f>SUM(G19:G23)</f>
        <v>0</v>
      </c>
      <c r="H24" s="548">
        <f>SUM(H19:H23)</f>
        <v>10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584</v>
      </c>
      <c r="D26" s="49">
        <f>SUM(D22:D25)</f>
        <v>598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608</v>
      </c>
      <c r="D28" s="50">
        <f>D26+D19</f>
        <v>2092</v>
      </c>
      <c r="E28" s="127" t="s">
        <v>338</v>
      </c>
      <c r="F28" s="554" t="s">
        <v>339</v>
      </c>
      <c r="G28" s="548">
        <f>G13+G15+G24</f>
        <v>175</v>
      </c>
      <c r="H28" s="548">
        <f>H13+H15+H24</f>
        <v>914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433</v>
      </c>
      <c r="H30" s="53">
        <f>IF((D28-H28)&gt;0,D28-H28,0)</f>
        <v>1178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608</v>
      </c>
      <c r="D33" s="49">
        <f>D28-D31+D32</f>
        <v>2092</v>
      </c>
      <c r="E33" s="127" t="s">
        <v>352</v>
      </c>
      <c r="F33" s="554" t="s">
        <v>353</v>
      </c>
      <c r="G33" s="53">
        <f>G32-G31+G28</f>
        <v>175</v>
      </c>
      <c r="H33" s="53">
        <f>H32-H31+H28</f>
        <v>914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433</v>
      </c>
      <c r="H34" s="548">
        <f>IF((D33-H33)&gt;0,D33-H33,0)</f>
        <v>1178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433</v>
      </c>
      <c r="H39" s="559">
        <f>IF(H34&gt;0,IF(D35+H34&lt;0,0,D35+H34),IF(D34-D35&lt;0,D35-D34,0))</f>
        <v>1178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433</v>
      </c>
      <c r="H41" s="52">
        <f>IF(D39=0,IF(H39-H40&gt;0,H39-H40+D40,0),IF(D39-D40&lt;0,D40-D39+H40,0))</f>
        <v>1178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608</v>
      </c>
      <c r="D42" s="53">
        <f>D33+D35+D39</f>
        <v>2092</v>
      </c>
      <c r="E42" s="128" t="s">
        <v>379</v>
      </c>
      <c r="F42" s="129" t="s">
        <v>380</v>
      </c>
      <c r="G42" s="53">
        <f>G39+G33</f>
        <v>608</v>
      </c>
      <c r="H42" s="53">
        <f>H39+H33</f>
        <v>2092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42297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871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5"/>
      <c r="E50" s="585"/>
      <c r="F50" s="585"/>
      <c r="G50" s="585"/>
      <c r="H50" s="585"/>
    </row>
    <row r="51" spans="1:8" ht="15.75">
      <c r="A51" s="564"/>
      <c r="B51" s="560"/>
      <c r="C51" s="425"/>
      <c r="D51" s="576" t="s">
        <v>870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0" zoomScaleNormal="120" zoomScalePageLayoutView="0" workbookViewId="0" topLeftCell="A16">
      <selection activeCell="C18" sqref="C1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01.01.2015 - 30.09.2015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>
        <v>101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-15</v>
      </c>
      <c r="D11" s="54">
        <v>-89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-17</v>
      </c>
      <c r="D13" s="54">
        <v>-13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-584</v>
      </c>
      <c r="D17" s="54">
        <v>-595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-616</v>
      </c>
      <c r="D20" s="55">
        <f>SUM(D10:D19)</f>
        <v>-588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623</v>
      </c>
      <c r="D36" s="54">
        <v>595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623</v>
      </c>
      <c r="D42" s="55">
        <f>SUM(D34:D41)</f>
        <v>595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7</v>
      </c>
      <c r="D43" s="55">
        <f>D42+D32+D20</f>
        <v>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5</v>
      </c>
      <c r="D44" s="132">
        <v>98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12</v>
      </c>
      <c r="D45" s="55">
        <f>D44+D43</f>
        <v>105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12</v>
      </c>
      <c r="D46" s="56">
        <f>D45</f>
        <v>105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/>
      <c r="D50" s="590"/>
      <c r="G50" s="133"/>
      <c r="H50" s="133"/>
    </row>
    <row r="51" spans="1:8" ht="12">
      <c r="A51" s="318"/>
      <c r="B51" s="318" t="s">
        <v>873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C44" sqref="C4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 САФ МАГЕЛАН АД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5" t="str">
        <f>'справка №1-БАЛАНС'!E4</f>
        <v> неконсолидиран</v>
      </c>
      <c r="C4" s="595"/>
      <c r="D4" s="595"/>
      <c r="E4" s="595"/>
      <c r="F4" s="595"/>
      <c r="G4" s="595"/>
      <c r="H4" s="595"/>
      <c r="I4" s="595"/>
      <c r="J4" s="136"/>
      <c r="K4" s="591" t="s">
        <v>3</v>
      </c>
      <c r="L4" s="59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2" t="str">
        <f>'справка №1-БАЛАНС'!E5</f>
        <v> 01.01.2015 - 30.09.2015 г.</v>
      </c>
      <c r="C5" s="592"/>
      <c r="D5" s="592"/>
      <c r="E5" s="59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-6289</v>
      </c>
      <c r="K11" s="60"/>
      <c r="L11" s="344">
        <f>SUM(C11:K11)</f>
        <v>-4573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-6289</v>
      </c>
      <c r="K15" s="61">
        <f t="shared" si="2"/>
        <v>0</v>
      </c>
      <c r="L15" s="344">
        <f t="shared" si="1"/>
        <v>-4573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-433</v>
      </c>
      <c r="K16" s="60"/>
      <c r="L16" s="344">
        <f t="shared" si="1"/>
        <v>-433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-6722</v>
      </c>
      <c r="K29" s="59">
        <f t="shared" si="6"/>
        <v>0</v>
      </c>
      <c r="L29" s="344">
        <f t="shared" si="1"/>
        <v>-5006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-6722</v>
      </c>
      <c r="K32" s="59">
        <f t="shared" si="7"/>
        <v>0</v>
      </c>
      <c r="L32" s="344">
        <f t="shared" si="1"/>
        <v>-5006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454" t="s">
        <v>878</v>
      </c>
      <c r="B36" s="19"/>
      <c r="C36" s="15"/>
      <c r="D36" s="593" t="s">
        <v>521</v>
      </c>
      <c r="E36" s="593"/>
      <c r="F36" s="593"/>
      <c r="G36" s="593"/>
      <c r="H36" s="593"/>
      <c r="I36" s="593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538" t="s">
        <v>871</v>
      </c>
      <c r="F37" s="538"/>
      <c r="G37" s="538"/>
      <c r="H37" s="538"/>
      <c r="I37" s="538"/>
      <c r="J37" s="538"/>
      <c r="K37" s="538" t="s">
        <v>874</v>
      </c>
      <c r="L37" s="348"/>
      <c r="M37" s="348"/>
      <c r="N37" s="11"/>
    </row>
    <row r="38" spans="1:14" ht="12">
      <c r="A38" s="454"/>
      <c r="B38" s="19"/>
      <c r="C38" s="15"/>
      <c r="D38" s="593"/>
      <c r="E38" s="593"/>
      <c r="F38" s="593"/>
      <c r="G38" s="593"/>
      <c r="H38" s="593"/>
      <c r="I38" s="593"/>
      <c r="J38" s="15"/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A35:J35"/>
    <mergeCell ref="K3:L3"/>
    <mergeCell ref="K4:L4"/>
    <mergeCell ref="B5:E5"/>
    <mergeCell ref="D36:E36"/>
    <mergeCell ref="F36:I36"/>
    <mergeCell ref="A1:M1"/>
    <mergeCell ref="D38:E38"/>
    <mergeCell ref="F38:I38"/>
    <mergeCell ref="L38:M38"/>
    <mergeCell ref="B3:I3"/>
    <mergeCell ref="B4:I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25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383</v>
      </c>
      <c r="B2" s="602"/>
      <c r="C2" s="603" t="str">
        <f>'справка №1-БАЛАНС'!E3</f>
        <v> САФ МАГЕЛАН АД</v>
      </c>
      <c r="D2" s="603"/>
      <c r="E2" s="603"/>
      <c r="F2" s="603"/>
      <c r="G2" s="603"/>
      <c r="H2" s="60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601" t="s">
        <v>4</v>
      </c>
      <c r="B3" s="602"/>
      <c r="C3" s="604" t="str">
        <f>'справка №1-БАЛАНС'!E5</f>
        <v> 01.01.2015 - 30.09.2015 г.</v>
      </c>
      <c r="D3" s="604"/>
      <c r="E3" s="604"/>
      <c r="F3" s="485"/>
      <c r="G3" s="485"/>
      <c r="H3" s="485"/>
      <c r="I3" s="485"/>
      <c r="J3" s="485"/>
      <c r="K3" s="485"/>
      <c r="L3" s="485"/>
      <c r="M3" s="605" t="s">
        <v>3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6" t="s">
        <v>463</v>
      </c>
      <c r="B5" s="607"/>
      <c r="C5" s="598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2" t="s">
        <v>529</v>
      </c>
      <c r="R5" s="612" t="s">
        <v>530</v>
      </c>
    </row>
    <row r="6" spans="1:18" s="100" customFormat="1" ht="48">
      <c r="A6" s="608"/>
      <c r="B6" s="609"/>
      <c r="C6" s="59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3"/>
      <c r="R6" s="613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>G11+H11-I11</f>
        <v>0</v>
      </c>
      <c r="K11" s="65"/>
      <c r="L11" s="65"/>
      <c r="M11" s="65"/>
      <c r="N11" s="74">
        <f t="shared" si="4"/>
        <v>0</v>
      </c>
      <c r="O11" s="65"/>
      <c r="P11" s="65"/>
      <c r="Q11" s="74">
        <f>N11+O11-P11</f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>G12+H12-I12</f>
        <v>0</v>
      </c>
      <c r="K12" s="65"/>
      <c r="L12" s="65"/>
      <c r="M12" s="65"/>
      <c r="N12" s="74">
        <f t="shared" si="4"/>
        <v>0</v>
      </c>
      <c r="O12" s="65"/>
      <c r="P12" s="65"/>
      <c r="Q12" s="74">
        <f>N12+O12-P12</f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>G13+H13-I13</f>
        <v>0</v>
      </c>
      <c r="K13" s="65"/>
      <c r="L13" s="65"/>
      <c r="M13" s="65"/>
      <c r="N13" s="74">
        <f t="shared" si="4"/>
        <v>0</v>
      </c>
      <c r="O13" s="65"/>
      <c r="P13" s="65"/>
      <c r="Q13" s="74">
        <f>N13+O13-P13</f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>G14+H14-I14</f>
        <v>0</v>
      </c>
      <c r="K14" s="65"/>
      <c r="L14" s="65"/>
      <c r="M14" s="65"/>
      <c r="N14" s="74">
        <f t="shared" si="4"/>
        <v>0</v>
      </c>
      <c r="O14" s="65"/>
      <c r="P14" s="65"/>
      <c r="Q14" s="74">
        <f>N14+O14-P14</f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600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600</v>
      </c>
      <c r="H40" s="438">
        <f t="shared" si="13"/>
        <v>0</v>
      </c>
      <c r="I40" s="438">
        <f t="shared" si="13"/>
        <v>0</v>
      </c>
      <c r="J40" s="438">
        <f t="shared" si="13"/>
        <v>600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600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0"/>
      <c r="L44" s="600"/>
      <c r="M44" s="600"/>
      <c r="N44" s="600"/>
      <c r="O44" s="610" t="s">
        <v>863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871</v>
      </c>
      <c r="K45" s="349"/>
      <c r="L45" s="349"/>
      <c r="M45" s="349"/>
      <c r="N45" s="349"/>
      <c r="O45" s="349"/>
      <c r="P45" s="349"/>
      <c r="Q45" s="349" t="s">
        <v>870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64">
      <selection activeCell="D35" sqref="D3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 01.01.2015 - 30.09.2015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60</v>
      </c>
      <c r="D31" s="108"/>
      <c r="E31" s="120">
        <f t="shared" si="0"/>
        <v>60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</v>
      </c>
      <c r="D33" s="105">
        <f>SUM(D34:D37)</f>
        <v>0</v>
      </c>
      <c r="E33" s="121">
        <f>SUM(E34:E37)</f>
        <v>2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2</v>
      </c>
      <c r="D35" s="108"/>
      <c r="E35" s="120">
        <f t="shared" si="0"/>
        <v>2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62</v>
      </c>
      <c r="D43" s="104">
        <f>D24+D28+D29+D31+D30+D32+D33+D38</f>
        <v>0</v>
      </c>
      <c r="E43" s="118">
        <f>E24+E28+E29+E31+E30+E32+E33+E38</f>
        <v>62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62</v>
      </c>
      <c r="D44" s="103">
        <f>D43+D21+D19+D9</f>
        <v>0</v>
      </c>
      <c r="E44" s="118">
        <f>E43+E21+E19+E9</f>
        <v>62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40</v>
      </c>
      <c r="D71" s="105">
        <f>SUM(D72:D74)</f>
        <v>40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40</v>
      </c>
      <c r="D74" s="108">
        <v>40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11998</v>
      </c>
      <c r="D75" s="103">
        <f>D76+D78</f>
        <v>0</v>
      </c>
      <c r="E75" s="103">
        <f>E76+E78</f>
        <v>11998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11998</v>
      </c>
      <c r="D76" s="108"/>
      <c r="E76" s="119">
        <f t="shared" si="1"/>
        <v>11998</v>
      </c>
      <c r="F76" s="108"/>
    </row>
    <row r="77" spans="1:6" ht="12">
      <c r="A77" s="396" t="s">
        <v>727</v>
      </c>
      <c r="B77" s="397" t="s">
        <v>728</v>
      </c>
      <c r="C77" s="109">
        <v>11998</v>
      </c>
      <c r="D77" s="109"/>
      <c r="E77" s="119">
        <f t="shared" si="1"/>
        <v>11998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2086</v>
      </c>
      <c r="D85" s="104">
        <f>SUM(D86:D90)+D94</f>
        <v>3</v>
      </c>
      <c r="E85" s="104">
        <f>SUM(E86:E90)+E94</f>
        <v>2083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2083</v>
      </c>
      <c r="D90" s="103">
        <f>SUM(D91:D93)</f>
        <v>0</v>
      </c>
      <c r="E90" s="103">
        <f>SUM(E91:E93)</f>
        <v>2083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/>
      <c r="E91" s="119">
        <f t="shared" si="1"/>
        <v>19</v>
      </c>
      <c r="F91" s="108"/>
    </row>
    <row r="92" spans="1:6" ht="12">
      <c r="A92" s="396" t="s">
        <v>662</v>
      </c>
      <c r="B92" s="397" t="s">
        <v>756</v>
      </c>
      <c r="C92" s="108">
        <v>2064</v>
      </c>
      <c r="D92" s="108"/>
      <c r="E92" s="119">
        <f t="shared" si="1"/>
        <v>2064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146</v>
      </c>
      <c r="D95" s="108"/>
      <c r="E95" s="119">
        <f t="shared" si="1"/>
        <v>146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14270</v>
      </c>
      <c r="D96" s="104">
        <f>D85+D80+D75+D71+D95</f>
        <v>43</v>
      </c>
      <c r="E96" s="104">
        <f>E85+E80+E75+E71+E95</f>
        <v>14227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14270</v>
      </c>
      <c r="D97" s="104">
        <f>D96+D68+D66</f>
        <v>43</v>
      </c>
      <c r="E97" s="104">
        <f>E96+E68+E66</f>
        <v>14227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879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871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85" t="s">
        <v>874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6" sqref="A36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 01.01.2015 - 30.09.2015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59000</v>
      </c>
      <c r="D19" s="98"/>
      <c r="E19" s="98"/>
      <c r="F19" s="98">
        <v>8590</v>
      </c>
      <c r="G19" s="98"/>
      <c r="H19" s="98"/>
      <c r="I19" s="434">
        <f t="shared" si="0"/>
        <v>8590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59000</v>
      </c>
      <c r="D26" s="85">
        <f t="shared" si="2"/>
        <v>0</v>
      </c>
      <c r="E26" s="85">
        <f t="shared" si="2"/>
        <v>0</v>
      </c>
      <c r="F26" s="85">
        <f t="shared" si="2"/>
        <v>8590</v>
      </c>
      <c r="G26" s="85">
        <f t="shared" si="2"/>
        <v>0</v>
      </c>
      <c r="H26" s="85">
        <f t="shared" si="2"/>
        <v>0</v>
      </c>
      <c r="I26" s="434">
        <f t="shared" si="0"/>
        <v>8590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871</v>
      </c>
      <c r="F31" s="523"/>
      <c r="G31" s="523"/>
      <c r="H31" s="523"/>
      <c r="I31" s="523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I148" sqref="I148"/>
    </sheetView>
  </sheetViews>
  <sheetFormatPr defaultColWidth="10.75390625" defaultRowHeight="12.75"/>
  <cols>
    <col min="1" max="1" width="38.125" style="509" customWidth="1"/>
    <col min="2" max="2" width="8.125" style="519" customWidth="1"/>
    <col min="3" max="3" width="11.25390625" style="509" customWidth="1"/>
    <col min="4" max="4" width="17.00390625" style="509" customWidth="1"/>
    <col min="5" max="5" width="13.25390625" style="509" customWidth="1"/>
    <col min="6" max="6" width="12.2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867</v>
      </c>
      <c r="B6" s="630" t="str">
        <f>'справка №1-БАЛАНС'!E5</f>
        <v> 01.01.2015 - 30.09.2015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76.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871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Stefka Atanasova</cp:lastModifiedBy>
  <cp:lastPrinted>2015-10-19T12:35:03Z</cp:lastPrinted>
  <dcterms:created xsi:type="dcterms:W3CDTF">2000-06-29T12:02:40Z</dcterms:created>
  <dcterms:modified xsi:type="dcterms:W3CDTF">2015-10-28T07:12:18Z</dcterms:modified>
  <cp:category/>
  <cp:version/>
  <cp:contentType/>
  <cp:contentStatus/>
</cp:coreProperties>
</file>