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80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<sst xmlns="http://schemas.openxmlformats.org/spreadsheetml/2006/main" count="1070" uniqueCount="880">
  <si>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</si>
  <si>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</si>
  <si>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</si>
  <si>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</si>
  <si>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</si>
  <si>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</si>
  <si>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</si>
  <si>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</si>
  <si>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</si>
  <si>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</si>
  <si>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</si>
  <si>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</si>
  <si>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</si>
  <si>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</si>
  <si>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</si>
  <si>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</si>
  <si>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</si>
  <si>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</si>
  <si>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</si>
  <si>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</si>
  <si>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</si>
  <si>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</si>
  <si>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</si>
  <si>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</si>
  <si>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</si>
  <si>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</si>
  <si>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</si>
  <si>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</si>
  <si>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</si>
  <si>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</si>
  <si>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</si>
  <si>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</si>
  <si>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</si>
  <si>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</si>
  <si>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</si>
  <si>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</si>
  <si>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</si>
  <si>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</si>
  <si>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</si>
  <si>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</si>
  <si>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</si>
  <si>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</si>
  <si>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</si>
  <si>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</si>
  <si>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</si>
  <si>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</si>
  <si>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</si>
  <si>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</si>
  <si>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</si>
  <si>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</si>
  <si>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</si>
  <si>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</si>
  <si>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</si>
  <si>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</si>
  <si>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</si>
  <si>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</si>
  <si>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</si>
  <si>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</si>
  <si>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</si>
  <si>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</si>
  <si>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</si>
  <si>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</si>
  <si>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</si>
  <si>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</si>
  <si>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</si>
  <si>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</si>
  <si>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</si>
  <si>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</si>
  <si>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</si>
  <si>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</si>
  <si>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</si>
  <si>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</si>
  <si>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</si>
  <si>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</si>
  <si>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</si>
  <si>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</si>
  <si>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</si>
  <si>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</si>
  <si>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</si>
  <si>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</si>
  <si>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</si>
  <si>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</si>
  <si>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</si>
  <si>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</si>
  <si>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</si>
  <si>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</si>
  <si>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</si>
  <si>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</si>
  <si>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</si>
  <si>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</si>
  <si>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</si>
  <si>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</si>
  <si>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</si>
  <si>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</si>
  <si>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</si>
  <si>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</si>
  <si>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</si>
  <si>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</si>
  <si>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</si>
  <si>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</si>
  <si>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</si>
  <si>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</si>
  <si>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</si>
  <si>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</si>
  <si>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</si>
  <si>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</si>
  <si>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</si>
  <si>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</si>
  <si>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</si>
  <si>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</si>
  <si>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</si>
  <si>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</si>
  <si>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</si>
  <si>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</si>
  <si>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</si>
  <si>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</si>
  <si>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</si>
  <si>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</si>
  <si>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</si>
  <si>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</si>
  <si>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</si>
  <si>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</si>
  <si>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</si>
  <si>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</si>
  <si>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</si>
  <si>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</si>
  <si>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</si>
  <si>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</si>
  <si>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</si>
  <si>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</si>
  <si>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</si>
  <si>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</si>
  <si>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</si>
  <si>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</si>
  <si>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</si>
  <si>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</si>
  <si>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</si>
  <si>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</si>
  <si>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</si>
  <si>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</si>
  <si>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</si>
  <si>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</si>
  <si>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</si>
  <si>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</si>
  <si>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</si>
  <si>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</si>
  <si>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</si>
  <si>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</si>
  <si>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</si>
  <si>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</si>
  <si>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</si>
  <si>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</si>
  <si>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</si>
  <si>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</si>
  <si>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</si>
  <si>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</si>
  <si>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</si>
  <si>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</si>
  <si>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</si>
  <si>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</si>
  <si>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</si>
  <si>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</si>
  <si>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</si>
  <si>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</si>
  <si>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</si>
  <si>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</si>
  <si>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</si>
  <si>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</si>
  <si>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</si>
  <si>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</si>
  <si>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</si>
  <si>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</si>
  <si>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</si>
  <si>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</si>
  <si>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</si>
  <si>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</si>
  <si>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</si>
  <si>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</si>
  <si>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</si>
  <si>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</si>
  <si>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</si>
  <si>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</si>
  <si>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</si>
  <si>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</si>
  <si>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</si>
  <si>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</si>
  <si>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</si>
  <si>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</si>
  <si>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</si>
  <si>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</si>
  <si>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</si>
  <si>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</si>
  <si>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</si>
  <si>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</si>
  <si>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</si>
  <si>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</si>
  <si>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</si>
  <si>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</si>
  <si>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</si>
  <si>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</si>
  <si>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</si>
  <si>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</si>
  <si>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</si>
  <si>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</si>
  <si>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</si>
  <si>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</si>
  <si>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</si>
  <si>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</si>
  <si>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</si>
  <si>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</si>
  <si>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</si>
  <si>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</si>
  <si>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</si>
  <si>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</si>
  <si>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</si>
  <si>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</si>
  <si>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</si>
  <si>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</si>
  <si>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</si>
  <si>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</si>
  <si>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</si>
  <si>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</si>
  <si>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</si>
  <si>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</si>
  <si>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</si>
  <si>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</si>
  <si>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</si>
  <si>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</si>
  <si>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</si>
  <si>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</si>
  <si>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</si>
  <si>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</si>
  <si>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</si>
  <si>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</si>
  <si>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</si>
  <si>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</si>
  <si>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</si>
  <si>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</si>
  <si>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</si>
  <si>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</si>
  <si>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</si>
  <si>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</si>
  <si>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</si>
  <si>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</si>
  <si>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</si>
  <si>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</si>
  <si>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</si>
  <si>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</si>
  <si>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</si>
  <si>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</si>
  <si>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</si>
  <si>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</si>
  <si>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</si>
  <si>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</si>
  <si>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</si>
  <si>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</si>
  <si>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</si>
  <si>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</si>
  <si>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</si>
  <si>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</si>
  <si>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</si>
  <si>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</si>
  <si>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</si>
  <si>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</si>
  <si>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</si>
  <si>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</si>
  <si>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</si>
  <si>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</si>
  <si>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</si>
  <si>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</si>
  <si>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</si>
  <si>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</si>
  <si>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</si>
  <si>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</si>
  <si>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</si>
  <si>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</si>
  <si>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</si>
  <si>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</si>
  <si>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</si>
  <si>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</si>
  <si>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</si>
  <si>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</si>
  <si>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</si>
  <si>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</si>
  <si>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</si>
  <si>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</si>
  <si>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</si>
  <si>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</si>
  <si>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</si>
  <si>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</si>
  <si>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</si>
  <si>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</si>
  <si>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</si>
  <si>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</si>
  <si>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</si>
  <si>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</si>
  <si>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</si>
  <si>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</si>
  <si>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</si>
  <si>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</si>
  <si>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</si>
  <si>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</si>
  <si>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</si>
  <si>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</si>
  <si>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</si>
  <si>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</si>
  <si>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</si>
  <si>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</si>
  <si>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</si>
  <si>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</si>
  <si>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</si>
  <si>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</si>
  <si>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</si>
  <si>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</si>
  <si>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</si>
  <si>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</si>
  <si>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</si>
  <si>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</si>
  <si>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</si>
  <si>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</si>
  <si>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</si>
  <si>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</si>
  <si>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</si>
  <si>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</si>
  <si>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</si>
  <si>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</si>
  <si>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</si>
  <si>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</si>
  <si>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</si>
  <si>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</si>
  <si>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</si>
  <si>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</si>
  <si>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</si>
  <si>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</si>
  <si>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</si>
  <si>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</si>
  <si>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</si>
  <si>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</si>
  <si>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</si>
  <si>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</si>
  <si>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</si>
  <si>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</si>
  <si>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</si>
  <si>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</si>
  <si>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</si>
  <si>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</si>
  <si>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</si>
  <si>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</si>
  <si>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</si>
  <si>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</si>
  <si>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</si>
  <si>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</si>
  <si>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</si>
  <si>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</si>
  <si>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</si>
  <si>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</si>
  <si>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</si>
  <si>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</si>
  <si>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</si>
  <si>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</si>
  <si>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</si>
  <si>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</si>
  <si>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</si>
  <si>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</si>
  <si>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</si>
  <si>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</si>
  <si>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</si>
  <si>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</si>
  <si>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</si>
  <si>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</si>
  <si>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</si>
  <si>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</si>
  <si>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</si>
  <si>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</si>
  <si>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</si>
  <si>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</si>
  <si>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</si>
  <si>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</si>
  <si>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</si>
  <si>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</si>
  <si>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</si>
  <si>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</si>
  <si>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</si>
  <si>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</si>
  <si>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</si>
  <si>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</si>
  <si>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</si>
  <si>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</si>
  <si>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</si>
  <si>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</si>
  <si>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</si>
  <si>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</si>
  <si>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</si>
  <si>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</si>
  <si>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</si>
  <si>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</si>
  <si>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</si>
  <si>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</si>
  <si>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</si>
  <si>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</si>
  <si>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</si>
  <si>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</si>
  <si>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</si>
  <si>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</si>
  <si>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</si>
  <si>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</si>
  <si>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</si>
  <si>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</si>
  <si>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</si>
  <si>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</si>
  <si>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</si>
  <si>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</si>
  <si>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</si>
  <si>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</si>
  <si>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</si>
  <si>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</si>
  <si>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</si>
  <si>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</si>
  <si>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</si>
  <si>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</si>
  <si>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</si>
  <si>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</si>
  <si>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</si>
  <si>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</si>
  <si>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</si>
  <si>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</si>
  <si>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</si>
  <si>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</si>
  <si>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</si>
  <si>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</si>
  <si>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</si>
  <si>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</si>
  <si>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</si>
  <si>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</si>
  <si>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</si>
  <si>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</si>
  <si>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</si>
  <si>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</si>
  <si>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</si>
  <si>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</si>
  <si>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</si>
  <si>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</si>
  <si>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</si>
  <si>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</si>
  <si>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</si>
  <si>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</si>
  <si>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</si>
  <si>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</si>
  <si>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</si>
  <si>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</si>
  <si>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</si>
  <si>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</si>
  <si>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</si>
  <si>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</si>
  <si>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</si>
  <si>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</si>
  <si>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</si>
  <si>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</si>
  <si>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</si>
  <si>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</si>
  <si>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</si>
  <si>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</si>
  <si>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</si>
  <si>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</si>
  <si>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</si>
  <si>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</si>
  <si>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</si>
  <si>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</si>
  <si>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</si>
  <si>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</si>
  <si>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</si>
  <si>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</si>
  <si>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</si>
  <si>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</si>
  <si>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</si>
  <si>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</si>
  <si>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</si>
  <si>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</si>
  <si>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</si>
  <si>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</si>
  <si>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</si>
  <si>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</si>
  <si>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</si>
  <si>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</si>
  <si>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</si>
  <si>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</si>
  <si>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</si>
  <si>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</si>
  <si>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</si>
  <si>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</si>
  <si>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</si>
  <si>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</si>
  <si>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</si>
  <si>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</si>
  <si>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</si>
  <si>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</si>
  <si>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</si>
  <si>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</si>
  <si>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</si>
  <si>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</si>
  <si>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</si>
  <si>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</si>
  <si>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</si>
  <si>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</si>
  <si>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</si>
  <si>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</si>
  <si>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</si>
  <si>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</si>
  <si>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</si>
  <si>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</si>
  <si>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</si>
  <si>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</si>
  <si>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</si>
  <si>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</si>
  <si>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</si>
  <si>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</si>
  <si>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</si>
  <si>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</si>
  <si>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</si>
  <si>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</si>
  <si>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</si>
  <si>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</si>
  <si>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</si>
  <si>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</si>
  <si>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</si>
  <si>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</si>
  <si>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</si>
  <si>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</si>
  <si>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</si>
  <si>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</si>
  <si>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</si>
  <si>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</si>
  <si>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</si>
  <si>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</si>
  <si>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</si>
  <si>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</si>
  <si>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</si>
  <si>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</si>
  <si>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</si>
  <si>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</si>
  <si>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</si>
  <si>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</si>
  <si>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</si>
  <si>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</si>
  <si>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</si>
  <si>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</si>
  <si>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</si>
  <si>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</si>
  <si>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</si>
  <si>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</si>
  <si>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</si>
  <si>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</si>
  <si>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</si>
  <si>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</si>
  <si>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</si>
  <si>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</si>
  <si>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</si>
  <si>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</si>
  <si>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</si>
  <si>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</si>
  <si>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</si>
  <si>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</si>
  <si>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</si>
  <si>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</si>
  <si>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</si>
  <si>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</si>
  <si>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</si>
  <si>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</si>
  <si>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</si>
  <si>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</si>
  <si>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</si>
  <si>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</si>
  <si>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</si>
  <si>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</si>
  <si>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</si>
  <si>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</si>
  <si>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</si>
  <si>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</si>
  <si>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</si>
  <si>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</si>
  <si>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</si>
  <si>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</si>
  <si>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</si>
  <si>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</si>
  <si>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</si>
  <si>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</si>
  <si>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</si>
  <si>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</si>
  <si>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</si>
  <si>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</si>
  <si>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</si>
  <si>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</si>
  <si>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</si>
  <si>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</si>
  <si>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</si>
  <si>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</si>
  <si>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</si>
  <si>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</si>
  <si>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</si>
  <si>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</si>
  <si>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</si>
  <si>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</si>
  <si>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</si>
  <si>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</si>
  <si>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</si>
  <si>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</si>
  <si>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</si>
  <si>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</si>
  <si>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</si>
  <si>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</si>
  <si>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</si>
  <si>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</si>
  <si>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</si>
  <si>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</si>
  <si>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</si>
  <si>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</si>
  <si>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</si>
  <si>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</si>
  <si>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</si>
  <si>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</si>
  <si>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</si>
  <si>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</si>
  <si>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</si>
  <si>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</si>
  <si>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</si>
  <si>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</si>
  <si>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</si>
  <si>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</si>
  <si>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</si>
  <si>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</si>
  <si>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</si>
  <si>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</si>
  <si>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</si>
  <si>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</si>
  <si>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</si>
  <si>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</si>
  <si>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</si>
  <si>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</si>
  <si>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</si>
  <si>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</si>
  <si>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</si>
  <si>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</si>
  <si>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</si>
  <si>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</si>
  <si>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</si>
  <si>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</si>
  <si>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</si>
  <si>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</si>
  <si>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</si>
  <si>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</si>
  <si>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</si>
  <si>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</si>
  <si>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</si>
  <si>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</si>
  <si>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</si>
  <si>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</si>
  <si>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</si>
  <si>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</si>
  <si>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</si>
  <si>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</si>
  <si>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</si>
  <si>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</si>
  <si>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</si>
  <si>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</si>
  <si>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</si>
  <si>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</si>
  <si>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</si>
  <si>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</si>
  <si>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</si>
  <si>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</si>
  <si>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</si>
  <si>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</si>
  <si>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</si>
  <si>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</si>
  <si>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</si>
  <si>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</si>
  <si>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</si>
  <si>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</si>
  <si>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</si>
  <si>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</si>
  <si>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</si>
  <si>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</si>
  <si>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</si>
  <si>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</si>
  <si>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</si>
  <si>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</si>
  <si>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</si>
  <si>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</si>
  <si>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</si>
  <si>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</si>
  <si>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</si>
  <si>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</si>
  <si>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</si>
  <si>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</si>
  <si>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</si>
  <si>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</si>
  <si>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</si>
  <si>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</si>
  <si>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</si>
  <si>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</si>
  <si>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</si>
  <si>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</si>
  <si>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</si>
  <si>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</si>
  <si>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</si>
  <si>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</si>
  <si>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</si>
  <si>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</si>
  <si>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</si>
  <si>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</si>
  <si>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</si>
  <si>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</si>
  <si>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</si>
  <si>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</si>
  <si>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</si>
  <si>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</si>
  <si>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</si>
  <si>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</si>
  <si>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</si>
  <si>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</si>
  <si>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</si>
  <si>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</si>
  <si>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</si>
  <si>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</si>
  <si>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</si>
  <si>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</si>
  <si>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</si>
  <si>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</si>
  <si>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</si>
  <si>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</si>
  <si>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</si>
  <si>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</si>
  <si>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</si>
  <si>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</si>
  <si>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</si>
  <si>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</si>
  <si>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</si>
  <si>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</si>
  <si>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</si>
  <si>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</si>
  <si>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</si>
  <si>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</si>
  <si>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</si>
  <si>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</si>
  <si>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</si>
  <si>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</si>
  <si>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</si>
  <si>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</si>
  <si>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</si>
  <si>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</si>
  <si>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</si>
  <si>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</si>
  <si>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</si>
  <si>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</si>
  <si>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</si>
  <si>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</si>
  <si>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</si>
  <si>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</si>
  <si>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</si>
  <si>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</si>
  <si>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</si>
  <si>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</si>
  <si>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</si>
  <si>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</si>
  <si>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</si>
  <si>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</si>
  <si>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</si>
  <si>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</si>
  <si>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</si>
  <si>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</si>
  <si>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</si>
  <si>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</si>
  <si>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</si>
  <si>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</si>
  <si>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</si>
  <si>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</si>
  <si>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</si>
  <si>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</si>
  <si>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</si>
  <si>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</si>
  <si>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</si>
  <si>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</si>
  <si>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</si>
  <si>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</si>
  <si>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</si>
  <si>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</si>
  <si>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</si>
  <si>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</si>
  <si>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</si>
  <si>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</si>
  <si>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</si>
  <si>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</si>
  <si>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</si>
  <si>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</si>
  <si>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</si>
  <si>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</si>
  <si>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</si>
  <si>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</si>
  <si>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</si>
  <si>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</si>
  <si>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</si>
  <si>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</si>
  <si>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</si>
  <si>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</si>
  <si>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</si>
  <si>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</si>
  <si>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</si>
  <si>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</si>
  <si>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</si>
  <si>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</si>
  <si>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</si>
  <si>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</si>
  <si>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</si>
  <si>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</si>
  <si>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</si>
  <si>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</si>
  <si>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</si>
  <si>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</si>
  <si>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</si>
  <si>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</si>
  <si>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</si>
  <si>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</si>
  <si>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</si>
  <si>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</si>
  <si>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</si>
  <si>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</si>
  <si>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</si>
  <si>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</si>
  <si>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</si>
  <si>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</si>
  <si>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</si>
  <si>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</si>
  <si>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</si>
  <si>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</si>
  <si>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</si>
  <si>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</si>
  <si>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</si>
  <si>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</si>
  <si>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</si>
  <si>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</si>
  <si>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</si>
  <si>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</si>
  <si>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</si>
  <si>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</si>
  <si>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</si>
  <si>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</si>
  <si>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</si>
  <si>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</si>
  <si>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</si>
  <si>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</si>
  <si>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</si>
  <si>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</si>
  <si>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</si>
  <si>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</si>
  <si>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</si>
  <si>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</si>
  <si>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</si>
  <si>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</si>
  <si>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>Съставител:Ралица Кайджиева</t>
  </si>
  <si>
    <t>Ръководител:Явор Хайтов, Красимир Сланчев</t>
  </si>
  <si>
    <t>Съставител: Ралица Кайджиева</t>
  </si>
  <si>
    <t>Ралица Кайджиева</t>
  </si>
  <si>
    <t>Явор Хайтов, Красимир Сланчев</t>
  </si>
  <si>
    <t>Ръководител: Явор Хайтов, Красимир Сланчев</t>
  </si>
  <si>
    <t>Ръководител:Явор Хайтов,Красимир Сланчев</t>
  </si>
  <si>
    <t xml:space="preserve">Съставител:Ралица </t>
  </si>
  <si>
    <t>Кайджиева</t>
  </si>
  <si>
    <t>Хайтов, Красимир Сланчев</t>
  </si>
  <si>
    <t xml:space="preserve"> Ръководител      Явор   </t>
  </si>
  <si>
    <t xml:space="preserve">                                    Съставител:                        </t>
  </si>
  <si>
    <t>Явор Хайтов</t>
  </si>
  <si>
    <t>Красимир Сланчев</t>
  </si>
  <si>
    <t>консолидиран</t>
  </si>
  <si>
    <t>Дата на съставяне:20.11.2008г.</t>
  </si>
  <si>
    <t>01.01.2008 - 31.12.2008</t>
  </si>
  <si>
    <t>Дата на съставяне:01.03.2009г.</t>
  </si>
  <si>
    <t>01.03.2009г.</t>
  </si>
  <si>
    <t xml:space="preserve">Дата на съставяне:   01.03.2009г.                                   </t>
  </si>
  <si>
    <t xml:space="preserve">Дата  на съставяне: 01.03.2009г.                                                                                                                               </t>
  </si>
  <si>
    <t>Дата на съставяне: 01.03.2009г.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</si>
</sst>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17" borderId="10" xfId="69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9">
      <selection activeCell="A33" sqref="A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857</v>
      </c>
      <c r="F3" s="217" t="s">
        <v>2</v>
      </c>
      <c r="G3" s="172"/>
      <c r="H3" s="461">
        <v>175443402</v>
      </c>
    </row>
    <row r="4" spans="1:8" ht="15">
      <c r="A4" s="580" t="s">
        <v>3</v>
      </c>
      <c r="B4" s="582"/>
      <c r="C4" s="582"/>
      <c r="D4" s="582"/>
      <c r="E4" s="504" t="s">
        <v>872</v>
      </c>
      <c r="F4" s="576" t="s">
        <v>4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52256</v>
      </c>
      <c r="D11" s="151">
        <v>52226</v>
      </c>
      <c r="E11" s="237" t="s">
        <v>22</v>
      </c>
      <c r="F11" s="242" t="s">
        <v>23</v>
      </c>
      <c r="G11" s="152">
        <v>58363</v>
      </c>
      <c r="H11" s="152">
        <v>55834</v>
      </c>
    </row>
    <row r="12" spans="1:8" ht="15">
      <c r="A12" s="235" t="s">
        <v>24</v>
      </c>
      <c r="B12" s="241" t="s">
        <v>25</v>
      </c>
      <c r="C12" s="151">
        <v>7653</v>
      </c>
      <c r="D12" s="151">
        <v>7859</v>
      </c>
      <c r="E12" s="237" t="s">
        <v>26</v>
      </c>
      <c r="F12" s="242" t="s">
        <v>27</v>
      </c>
      <c r="G12" s="153">
        <v>58363</v>
      </c>
      <c r="H12" s="153">
        <v>55834</v>
      </c>
    </row>
    <row r="13" spans="1:8" ht="15">
      <c r="A13" s="235" t="s">
        <v>28</v>
      </c>
      <c r="B13" s="241" t="s">
        <v>29</v>
      </c>
      <c r="C13" s="151">
        <v>2056</v>
      </c>
      <c r="D13" s="151">
        <v>2595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790</v>
      </c>
      <c r="D14" s="151">
        <v>842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1585</v>
      </c>
      <c r="D15" s="151">
        <v>1005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231</v>
      </c>
      <c r="D17" s="151">
        <v>82</v>
      </c>
      <c r="E17" s="243" t="s">
        <v>46</v>
      </c>
      <c r="F17" s="245" t="s">
        <v>47</v>
      </c>
      <c r="G17" s="154">
        <f>G11+G14+G15+G16</f>
        <v>58363</v>
      </c>
      <c r="H17" s="154">
        <f>H11+H14+H15+H16</f>
        <v>55834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115</v>
      </c>
      <c r="D18" s="151">
        <v>111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64686</v>
      </c>
      <c r="D19" s="155">
        <f>SUM(D11:D18)</f>
        <v>64720</v>
      </c>
      <c r="E19" s="237" t="s">
        <v>53</v>
      </c>
      <c r="F19" s="242" t="s">
        <v>54</v>
      </c>
      <c r="G19" s="152">
        <v>10072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79</v>
      </c>
      <c r="D20" s="151">
        <v>84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6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10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10072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</v>
      </c>
      <c r="D26" s="151">
        <v>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15</v>
      </c>
      <c r="D27" s="155">
        <f>SUM(D23:D26)</f>
        <v>12</v>
      </c>
      <c r="E27" s="253" t="s">
        <v>83</v>
      </c>
      <c r="F27" s="242" t="s">
        <v>84</v>
      </c>
      <c r="G27" s="154">
        <f>SUM(G28:G30)</f>
        <v>4150</v>
      </c>
      <c r="H27" s="154">
        <f>SUM(H28:H30)</f>
        <v>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4150</v>
      </c>
      <c r="H28" s="152">
        <v>81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11620</v>
      </c>
      <c r="D30" s="151">
        <v>11620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4141</v>
      </c>
      <c r="M31" s="157"/>
    </row>
    <row r="32" spans="1:15" ht="15">
      <c r="A32" s="235" t="s">
        <v>98</v>
      </c>
      <c r="B32" s="250" t="s">
        <v>99</v>
      </c>
      <c r="C32" s="155">
        <f>C30+C31</f>
        <v>11620</v>
      </c>
      <c r="D32" s="155">
        <f>D30+D31</f>
        <v>11620</v>
      </c>
      <c r="E32" s="243" t="s">
        <v>100</v>
      </c>
      <c r="F32" s="242" t="s">
        <v>101</v>
      </c>
      <c r="G32" s="316">
        <v>-6800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-2650</v>
      </c>
      <c r="H33" s="154">
        <f>H27+H31+H32</f>
        <v>4222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65785</v>
      </c>
      <c r="H36" s="154">
        <f>H25+H17+H33</f>
        <v>60056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487</v>
      </c>
      <c r="H39" s="158">
        <v>841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351</v>
      </c>
      <c r="H43" s="152">
        <v>131</v>
      </c>
      <c r="M43" s="157"/>
    </row>
    <row r="44" spans="1:8" ht="15">
      <c r="A44" s="235" t="s">
        <v>132</v>
      </c>
      <c r="B44" s="264" t="s">
        <v>133</v>
      </c>
      <c r="C44" s="151">
        <v>1340</v>
      </c>
      <c r="D44" s="151"/>
      <c r="E44" s="268" t="s">
        <v>134</v>
      </c>
      <c r="F44" s="242" t="s">
        <v>135</v>
      </c>
      <c r="G44" s="152">
        <v>2934</v>
      </c>
      <c r="H44" s="152">
        <v>2962</v>
      </c>
    </row>
    <row r="45" spans="1:15" ht="15">
      <c r="A45" s="235" t="s">
        <v>136</v>
      </c>
      <c r="B45" s="249" t="s">
        <v>137</v>
      </c>
      <c r="C45" s="155">
        <f>C34+C39+C44</f>
        <v>1340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51888</v>
      </c>
      <c r="D47" s="151">
        <v>51164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593</v>
      </c>
      <c r="H48" s="152">
        <v>37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3878</v>
      </c>
      <c r="H49" s="154">
        <f>SUM(H43:H48)</f>
        <v>3130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51893</v>
      </c>
      <c r="D51" s="155">
        <f>SUM(D47:D50)</f>
        <v>51164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71</v>
      </c>
      <c r="D53" s="151"/>
      <c r="E53" s="237" t="s">
        <v>164</v>
      </c>
      <c r="F53" s="245" t="s">
        <v>165</v>
      </c>
      <c r="G53" s="152">
        <v>289</v>
      </c>
      <c r="H53" s="152">
        <v>289</v>
      </c>
    </row>
    <row r="54" spans="1:8" ht="15">
      <c r="A54" s="235" t="s">
        <v>166</v>
      </c>
      <c r="B54" s="249" t="s">
        <v>167</v>
      </c>
      <c r="C54" s="151">
        <v>1137</v>
      </c>
      <c r="D54" s="151">
        <v>1137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130841</v>
      </c>
      <c r="D55" s="155">
        <f>D19+D20+D21+D27+D32+D45+D51+D53+D54</f>
        <v>128737</v>
      </c>
      <c r="E55" s="237" t="s">
        <v>172</v>
      </c>
      <c r="F55" s="261" t="s">
        <v>173</v>
      </c>
      <c r="G55" s="154">
        <f>G49+G51+G52+G53+G54</f>
        <v>4167</v>
      </c>
      <c r="H55" s="154">
        <f>H49+H51+H52+H53+H54</f>
        <v>3419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3954</v>
      </c>
      <c r="D58" s="151">
        <v>3970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1816</v>
      </c>
      <c r="D59" s="151">
        <v>1445</v>
      </c>
      <c r="E59" s="251" t="s">
        <v>181</v>
      </c>
      <c r="F59" s="242" t="s">
        <v>182</v>
      </c>
      <c r="G59" s="152">
        <v>66487</v>
      </c>
      <c r="H59" s="152">
        <v>69512</v>
      </c>
      <c r="M59" s="157"/>
    </row>
    <row r="60" spans="1:8" ht="15">
      <c r="A60" s="235" t="s">
        <v>183</v>
      </c>
      <c r="B60" s="241" t="s">
        <v>184</v>
      </c>
      <c r="C60" s="151"/>
      <c r="D60" s="151">
        <v>1</v>
      </c>
      <c r="E60" s="237" t="s">
        <v>185</v>
      </c>
      <c r="F60" s="242" t="s">
        <v>186</v>
      </c>
      <c r="G60" s="152"/>
      <c r="H60" s="152">
        <v>12</v>
      </c>
    </row>
    <row r="61" spans="1:18" ht="15">
      <c r="A61" s="235" t="s">
        <v>187</v>
      </c>
      <c r="B61" s="244" t="s">
        <v>188</v>
      </c>
      <c r="C61" s="151">
        <v>102</v>
      </c>
      <c r="D61" s="151">
        <v>86</v>
      </c>
      <c r="E61" s="243" t="s">
        <v>189</v>
      </c>
      <c r="F61" s="272" t="s">
        <v>190</v>
      </c>
      <c r="G61" s="154">
        <f>SUM(G62:G68)</f>
        <v>17397</v>
      </c>
      <c r="H61" s="154">
        <f>SUM(H62:H68)</f>
        <v>11123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1389</v>
      </c>
      <c r="H62" s="152">
        <v>1393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7435</v>
      </c>
      <c r="H63" s="152">
        <v>3704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5872</v>
      </c>
      <c r="D64" s="155">
        <f>SUM(D58:D63)</f>
        <v>5502</v>
      </c>
      <c r="E64" s="237" t="s">
        <v>200</v>
      </c>
      <c r="F64" s="242" t="s">
        <v>201</v>
      </c>
      <c r="G64" s="152">
        <v>4872</v>
      </c>
      <c r="H64" s="152">
        <v>2136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1951</v>
      </c>
      <c r="H65" s="152">
        <v>2656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776</v>
      </c>
      <c r="H66" s="152">
        <v>690</v>
      </c>
    </row>
    <row r="67" spans="1:8" ht="15">
      <c r="A67" s="235" t="s">
        <v>207</v>
      </c>
      <c r="B67" s="241" t="s">
        <v>208</v>
      </c>
      <c r="C67" s="151">
        <v>3749</v>
      </c>
      <c r="D67" s="151">
        <v>6724</v>
      </c>
      <c r="E67" s="237" t="s">
        <v>209</v>
      </c>
      <c r="F67" s="242" t="s">
        <v>210</v>
      </c>
      <c r="G67" s="152">
        <v>267</v>
      </c>
      <c r="H67" s="152"/>
    </row>
    <row r="68" spans="1:8" ht="15">
      <c r="A68" s="235" t="s">
        <v>211</v>
      </c>
      <c r="B68" s="241" t="s">
        <v>212</v>
      </c>
      <c r="C68" s="151">
        <v>5959</v>
      </c>
      <c r="D68" s="151">
        <v>4885</v>
      </c>
      <c r="E68" s="237" t="s">
        <v>213</v>
      </c>
      <c r="F68" s="242" t="s">
        <v>214</v>
      </c>
      <c r="G68" s="152">
        <v>707</v>
      </c>
      <c r="H68" s="152">
        <v>544</v>
      </c>
    </row>
    <row r="69" spans="1:8" ht="15">
      <c r="A69" s="235" t="s">
        <v>215</v>
      </c>
      <c r="B69" s="241" t="s">
        <v>216</v>
      </c>
      <c r="C69" s="151">
        <v>504</v>
      </c>
      <c r="D69" s="151">
        <v>100</v>
      </c>
      <c r="E69" s="251" t="s">
        <v>78</v>
      </c>
      <c r="F69" s="242" t="s">
        <v>217</v>
      </c>
      <c r="G69" s="152">
        <v>3403</v>
      </c>
      <c r="H69" s="152">
        <v>301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2364</v>
      </c>
      <c r="H70" s="152">
        <v>2405</v>
      </c>
    </row>
    <row r="71" spans="1:18" ht="15">
      <c r="A71" s="235" t="s">
        <v>222</v>
      </c>
      <c r="B71" s="241" t="s">
        <v>223</v>
      </c>
      <c r="C71" s="151">
        <v>527</v>
      </c>
      <c r="D71" s="151">
        <v>495</v>
      </c>
      <c r="E71" s="253" t="s">
        <v>46</v>
      </c>
      <c r="F71" s="273" t="s">
        <v>224</v>
      </c>
      <c r="G71" s="161">
        <f>G59+G60+G61+G69+G70</f>
        <v>89651</v>
      </c>
      <c r="H71" s="161">
        <f>H59+H60+H61+H69+H70</f>
        <v>83353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82</v>
      </c>
      <c r="D72" s="151">
        <v>83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3602</v>
      </c>
      <c r="D74" s="151">
        <v>145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14423</v>
      </c>
      <c r="D75" s="155">
        <f>SUM(D67:D74)</f>
        <v>12432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89651</v>
      </c>
      <c r="H79" s="162">
        <f>H71+H74+H75+H76</f>
        <v>83353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7507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7507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892</v>
      </c>
      <c r="D87" s="151">
        <v>61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554</v>
      </c>
      <c r="D88" s="151">
        <v>936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</v>
      </c>
      <c r="D90" s="151">
        <v>1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1447</v>
      </c>
      <c r="D91" s="155">
        <f>SUM(D87:D90)</f>
        <v>998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29249</v>
      </c>
      <c r="D93" s="155">
        <f>D64+D75+D84+D91+D92</f>
        <v>18932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160090</v>
      </c>
      <c r="D94" s="164">
        <f>D93+D55</f>
        <v>147669</v>
      </c>
      <c r="E94" s="449" t="s">
        <v>270</v>
      </c>
      <c r="F94" s="289" t="s">
        <v>271</v>
      </c>
      <c r="G94" s="165">
        <f>G36+G39+G55+G79</f>
        <v>160090</v>
      </c>
      <c r="H94" s="165">
        <f>H36+H39+H55+H79</f>
        <v>147669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78" t="s">
        <v>858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859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D41" sqref="D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Железопътна Инфраструктура Холдингово Дружество АД</v>
      </c>
      <c r="C2" s="585"/>
      <c r="D2" s="585"/>
      <c r="E2" s="585"/>
      <c r="F2" s="587" t="s">
        <v>2</v>
      </c>
      <c r="G2" s="587"/>
      <c r="H2" s="526">
        <f>'справка №1-БАЛАНС'!H3</f>
        <v>175443402</v>
      </c>
    </row>
    <row r="3" spans="1:8" ht="15">
      <c r="A3" s="467" t="s">
        <v>274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01.01.2008 - 31.12.2008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8220</v>
      </c>
      <c r="D9" s="46">
        <v>2982</v>
      </c>
      <c r="E9" s="298" t="s">
        <v>284</v>
      </c>
      <c r="F9" s="549" t="s">
        <v>285</v>
      </c>
      <c r="G9" s="550">
        <v>5405</v>
      </c>
      <c r="H9" s="550">
        <v>2627</v>
      </c>
    </row>
    <row r="10" spans="1:8" ht="12">
      <c r="A10" s="298" t="s">
        <v>286</v>
      </c>
      <c r="B10" s="299" t="s">
        <v>287</v>
      </c>
      <c r="C10" s="46">
        <v>3153</v>
      </c>
      <c r="D10" s="46">
        <v>3052</v>
      </c>
      <c r="E10" s="298" t="s">
        <v>288</v>
      </c>
      <c r="F10" s="549" t="s">
        <v>289</v>
      </c>
      <c r="G10" s="550">
        <v>25</v>
      </c>
      <c r="H10" s="550">
        <v>10</v>
      </c>
    </row>
    <row r="11" spans="1:8" ht="12">
      <c r="A11" s="298" t="s">
        <v>290</v>
      </c>
      <c r="B11" s="299" t="s">
        <v>291</v>
      </c>
      <c r="C11" s="46">
        <v>2056</v>
      </c>
      <c r="D11" s="46">
        <v>2314</v>
      </c>
      <c r="E11" s="300" t="s">
        <v>292</v>
      </c>
      <c r="F11" s="549" t="s">
        <v>293</v>
      </c>
      <c r="G11" s="550">
        <v>11699</v>
      </c>
      <c r="H11" s="550">
        <v>5254</v>
      </c>
    </row>
    <row r="12" spans="1:8" ht="12">
      <c r="A12" s="298" t="s">
        <v>294</v>
      </c>
      <c r="B12" s="299" t="s">
        <v>295</v>
      </c>
      <c r="C12" s="46">
        <v>5070</v>
      </c>
      <c r="D12" s="46">
        <v>2643</v>
      </c>
      <c r="E12" s="300" t="s">
        <v>78</v>
      </c>
      <c r="F12" s="549" t="s">
        <v>296</v>
      </c>
      <c r="G12" s="550">
        <v>2007</v>
      </c>
      <c r="H12" s="550">
        <v>1931</v>
      </c>
    </row>
    <row r="13" spans="1:18" ht="12">
      <c r="A13" s="298" t="s">
        <v>297</v>
      </c>
      <c r="B13" s="299" t="s">
        <v>298</v>
      </c>
      <c r="C13" s="46">
        <v>946</v>
      </c>
      <c r="D13" s="46">
        <v>612</v>
      </c>
      <c r="E13" s="301" t="s">
        <v>51</v>
      </c>
      <c r="F13" s="551" t="s">
        <v>299</v>
      </c>
      <c r="G13" s="548">
        <f>SUM(G9:G12)</f>
        <v>19136</v>
      </c>
      <c r="H13" s="548">
        <f>SUM(H9:H12)</f>
        <v>9822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856</v>
      </c>
      <c r="D14" s="46">
        <v>52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-759</v>
      </c>
      <c r="D15" s="47">
        <v>-737</v>
      </c>
      <c r="E15" s="296" t="s">
        <v>304</v>
      </c>
      <c r="F15" s="554" t="s">
        <v>305</v>
      </c>
      <c r="G15" s="550">
        <v>22</v>
      </c>
      <c r="H15" s="550"/>
    </row>
    <row r="16" spans="1:8" ht="12">
      <c r="A16" s="298" t="s">
        <v>306</v>
      </c>
      <c r="B16" s="299" t="s">
        <v>307</v>
      </c>
      <c r="C16" s="47">
        <v>553</v>
      </c>
      <c r="D16" s="47">
        <v>3264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>
        <v>454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20095</v>
      </c>
      <c r="D19" s="49">
        <f>SUM(D9:D15)+D16</f>
        <v>14182</v>
      </c>
      <c r="E19" s="304" t="s">
        <v>316</v>
      </c>
      <c r="F19" s="552" t="s">
        <v>317</v>
      </c>
      <c r="G19" s="550">
        <v>114</v>
      </c>
      <c r="H19" s="550">
        <v>106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5703</v>
      </c>
      <c r="D22" s="46">
        <v>4248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116</v>
      </c>
      <c r="H23" s="550">
        <v>11716</v>
      </c>
    </row>
    <row r="24" spans="1:18" ht="12">
      <c r="A24" s="298" t="s">
        <v>331</v>
      </c>
      <c r="B24" s="305" t="s">
        <v>332</v>
      </c>
      <c r="C24" s="46">
        <v>3</v>
      </c>
      <c r="D24" s="46"/>
      <c r="E24" s="301" t="s">
        <v>103</v>
      </c>
      <c r="F24" s="554" t="s">
        <v>333</v>
      </c>
      <c r="G24" s="548">
        <f>SUM(G19:G23)</f>
        <v>230</v>
      </c>
      <c r="H24" s="548">
        <f>SUM(H19:H23)</f>
        <v>11822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740</v>
      </c>
      <c r="D25" s="46">
        <v>134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6446</v>
      </c>
      <c r="D26" s="49">
        <f>SUM(D22:D25)</f>
        <v>4382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26541</v>
      </c>
      <c r="D28" s="50">
        <f>D26+D19</f>
        <v>18564</v>
      </c>
      <c r="E28" s="127" t="s">
        <v>338</v>
      </c>
      <c r="F28" s="554" t="s">
        <v>339</v>
      </c>
      <c r="G28" s="548">
        <f>G13+G15+G24</f>
        <v>19388</v>
      </c>
      <c r="H28" s="548">
        <f>H13+H15+H24</f>
        <v>21644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3080</v>
      </c>
      <c r="E30" s="127" t="s">
        <v>342</v>
      </c>
      <c r="F30" s="554" t="s">
        <v>343</v>
      </c>
      <c r="G30" s="53">
        <f>IF((C28-G28)&gt;0,C28-G28,0)</f>
        <v>7153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26541</v>
      </c>
      <c r="D33" s="49">
        <f>D28-D31+D32</f>
        <v>18564</v>
      </c>
      <c r="E33" s="127" t="s">
        <v>352</v>
      </c>
      <c r="F33" s="554" t="s">
        <v>353</v>
      </c>
      <c r="G33" s="53">
        <f>G32-G31+G28</f>
        <v>19388</v>
      </c>
      <c r="H33" s="53">
        <f>H32-H31+H28</f>
        <v>21644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3080</v>
      </c>
      <c r="E34" s="128" t="s">
        <v>356</v>
      </c>
      <c r="F34" s="554" t="s">
        <v>357</v>
      </c>
      <c r="G34" s="548">
        <f>IF((C33-G33)&gt;0,C33-G33,0)</f>
        <v>7153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-649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3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-652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3729</v>
      </c>
      <c r="E39" s="313" t="s">
        <v>368</v>
      </c>
      <c r="F39" s="558" t="s">
        <v>369</v>
      </c>
      <c r="G39" s="559">
        <f>IF(G34&gt;0,IF(C35+G34&lt;0,0,C35+G34),IF(C34-C35&lt;0,C35-C34,0))</f>
        <v>7153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>
        <v>353</v>
      </c>
      <c r="H40" s="550">
        <v>412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4141</v>
      </c>
      <c r="E41" s="127" t="s">
        <v>375</v>
      </c>
      <c r="F41" s="571" t="s">
        <v>376</v>
      </c>
      <c r="G41" s="52">
        <f>IF(C39=0,IF(G39-G40&gt;0,G39-G40+C40,0),IF(C39-C40&lt;0,C40-C39+G40,0))</f>
        <v>6800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26541</v>
      </c>
      <c r="D42" s="53">
        <f>D33+D35+D39</f>
        <v>21644</v>
      </c>
      <c r="E42" s="128" t="s">
        <v>379</v>
      </c>
      <c r="F42" s="129" t="s">
        <v>380</v>
      </c>
      <c r="G42" s="53">
        <f>G39+G33</f>
        <v>26541</v>
      </c>
      <c r="H42" s="53">
        <f>H39+H33</f>
        <v>21644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855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876</v>
      </c>
      <c r="C48" s="427" t="s">
        <v>816</v>
      </c>
      <c r="D48" s="583" t="s">
        <v>861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 t="s">
        <v>862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E45" sqref="E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Железопътна Инфраструктура Холдингово Дружество АД</v>
      </c>
      <c r="C4" s="541" t="s">
        <v>2</v>
      </c>
      <c r="D4" s="541">
        <f>'справка №1-БАЛАНС'!H3</f>
        <v>175443402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01.01.2008 - 31.12.2008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17111</v>
      </c>
      <c r="D10" s="54">
        <v>15946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-9100</v>
      </c>
      <c r="D11" s="54">
        <v>-11007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-5660</v>
      </c>
      <c r="D13" s="54">
        <v>-5537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-981</v>
      </c>
      <c r="D14" s="54">
        <v>-1288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-5</v>
      </c>
      <c r="D15" s="54">
        <v>-13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-264</v>
      </c>
      <c r="D19" s="54">
        <v>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1101</v>
      </c>
      <c r="D20" s="55">
        <f>SUM(D10:D19)</f>
        <v>-1886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-440</v>
      </c>
      <c r="D22" s="54">
        <v>-350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10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>
        <v>-36844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-430</v>
      </c>
      <c r="D32" s="55">
        <f>SUM(D22:D31)</f>
        <v>-37193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12644</v>
      </c>
      <c r="D34" s="54">
        <v>50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20454</v>
      </c>
      <c r="D36" s="54">
        <v>125600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-28465</v>
      </c>
      <c r="D37" s="54">
        <v>-85155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-4442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-413</v>
      </c>
      <c r="D41" s="54">
        <v>-418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-222</v>
      </c>
      <c r="D42" s="55">
        <f>SUM(D34:D41)</f>
        <v>40077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449</v>
      </c>
      <c r="D43" s="55">
        <f>D42+D32+D20</f>
        <v>998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998</v>
      </c>
      <c r="D44" s="132"/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1447</v>
      </c>
      <c r="D45" s="55">
        <f>D44+D43</f>
        <v>998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28" sqref="I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Железопътна Инфраструктура Холдингово Дружество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175443402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01.01.2008 - 31.12.2008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55834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4222</v>
      </c>
      <c r="J11" s="58">
        <f>'справка №1-БАЛАНС'!H29+'справка №1-БАЛАНС'!H32</f>
        <v>0</v>
      </c>
      <c r="K11" s="60"/>
      <c r="L11" s="344">
        <f>SUM(C11:K11)</f>
        <v>60056</v>
      </c>
      <c r="M11" s="58">
        <f>'справка №1-БАЛАНС'!H39</f>
        <v>841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55834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4222</v>
      </c>
      <c r="J15" s="61">
        <f t="shared" si="2"/>
        <v>0</v>
      </c>
      <c r="K15" s="61">
        <f t="shared" si="2"/>
        <v>0</v>
      </c>
      <c r="L15" s="344">
        <f t="shared" si="1"/>
        <v>60056</v>
      </c>
      <c r="M15" s="61">
        <f t="shared" si="2"/>
        <v>841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-6800</v>
      </c>
      <c r="K16" s="60"/>
      <c r="L16" s="344">
        <f t="shared" si="1"/>
        <v>-6800</v>
      </c>
      <c r="M16" s="60">
        <v>-354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2529</v>
      </c>
      <c r="D28" s="60">
        <v>10072</v>
      </c>
      <c r="E28" s="60"/>
      <c r="F28" s="60"/>
      <c r="G28" s="60"/>
      <c r="H28" s="60"/>
      <c r="I28" s="60">
        <v>-72</v>
      </c>
      <c r="J28" s="60"/>
      <c r="K28" s="60"/>
      <c r="L28" s="344">
        <f t="shared" si="1"/>
        <v>12529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58363</v>
      </c>
      <c r="D29" s="59">
        <f aca="true" t="shared" si="6" ref="D29:M29">D17+D20+D21+D24+D28+D27+D15+D16</f>
        <v>10072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4150</v>
      </c>
      <c r="J29" s="59">
        <f t="shared" si="6"/>
        <v>-6800</v>
      </c>
      <c r="K29" s="59">
        <f t="shared" si="6"/>
        <v>0</v>
      </c>
      <c r="L29" s="344">
        <f t="shared" si="1"/>
        <v>65785</v>
      </c>
      <c r="M29" s="59">
        <f t="shared" si="6"/>
        <v>487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58363</v>
      </c>
      <c r="D32" s="59">
        <f t="shared" si="7"/>
        <v>10072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4150</v>
      </c>
      <c r="J32" s="59">
        <f t="shared" si="7"/>
        <v>-6800</v>
      </c>
      <c r="K32" s="59">
        <f t="shared" si="7"/>
        <v>0</v>
      </c>
      <c r="L32" s="344">
        <f t="shared" si="1"/>
        <v>65785</v>
      </c>
      <c r="M32" s="59">
        <f>M29+M30+M31</f>
        <v>487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1" t="s">
        <v>865</v>
      </c>
      <c r="E38" s="591"/>
      <c r="F38" s="591" t="s">
        <v>866</v>
      </c>
      <c r="G38" s="591"/>
      <c r="H38" s="591"/>
      <c r="I38" s="591"/>
      <c r="J38" s="15" t="s">
        <v>868</v>
      </c>
      <c r="K38" s="15"/>
      <c r="L38" s="591" t="s">
        <v>867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R24" sqref="R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 Железопътна Инфраструктура Холдингово Дружество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175443402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01.01.2008 - 31.12.2008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10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8" t="s">
        <v>527</v>
      </c>
      <c r="R5" s="608" t="s">
        <v>528</v>
      </c>
    </row>
    <row r="6" spans="1:18" s="100" customFormat="1" ht="48">
      <c r="A6" s="604"/>
      <c r="B6" s="605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9"/>
      <c r="R6" s="60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52226</v>
      </c>
      <c r="E9" s="189">
        <v>30</v>
      </c>
      <c r="F9" s="189"/>
      <c r="G9" s="74">
        <f>D9+E9-F9</f>
        <v>52256</v>
      </c>
      <c r="H9" s="65"/>
      <c r="I9" s="65"/>
      <c r="J9" s="74">
        <f>G9+H9-I9</f>
        <v>52256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52256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10180</v>
      </c>
      <c r="E10" s="189">
        <v>204</v>
      </c>
      <c r="F10" s="189">
        <v>5</v>
      </c>
      <c r="G10" s="74">
        <f aca="true" t="shared" si="2" ref="G10:G39">D10+E10-F10</f>
        <v>10379</v>
      </c>
      <c r="H10" s="65"/>
      <c r="I10" s="65"/>
      <c r="J10" s="74">
        <f aca="true" t="shared" si="3" ref="J10:J39">G10+H10-I10</f>
        <v>10379</v>
      </c>
      <c r="K10" s="65">
        <v>2321</v>
      </c>
      <c r="L10" s="65">
        <v>407</v>
      </c>
      <c r="M10" s="65">
        <v>2</v>
      </c>
      <c r="N10" s="74">
        <f aca="true" t="shared" si="4" ref="N10:N39">K10+L10-M10</f>
        <v>2726</v>
      </c>
      <c r="O10" s="65"/>
      <c r="P10" s="65"/>
      <c r="Q10" s="74">
        <f t="shared" si="0"/>
        <v>2726</v>
      </c>
      <c r="R10" s="74">
        <f t="shared" si="1"/>
        <v>7653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15542</v>
      </c>
      <c r="E11" s="189">
        <v>734</v>
      </c>
      <c r="F11" s="189">
        <v>106</v>
      </c>
      <c r="G11" s="74">
        <f t="shared" si="2"/>
        <v>16170</v>
      </c>
      <c r="H11" s="65"/>
      <c r="I11" s="65"/>
      <c r="J11" s="74">
        <f t="shared" si="3"/>
        <v>16170</v>
      </c>
      <c r="K11" s="65">
        <v>12947</v>
      </c>
      <c r="L11" s="65">
        <v>1271</v>
      </c>
      <c r="M11" s="65">
        <v>104</v>
      </c>
      <c r="N11" s="74">
        <f t="shared" si="4"/>
        <v>14114</v>
      </c>
      <c r="O11" s="65"/>
      <c r="P11" s="65"/>
      <c r="Q11" s="74">
        <f t="shared" si="0"/>
        <v>14114</v>
      </c>
      <c r="R11" s="74">
        <f t="shared" si="1"/>
        <v>2056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1311</v>
      </c>
      <c r="E12" s="189"/>
      <c r="F12" s="189"/>
      <c r="G12" s="74">
        <f t="shared" si="2"/>
        <v>1311</v>
      </c>
      <c r="H12" s="65"/>
      <c r="I12" s="65"/>
      <c r="J12" s="74">
        <f t="shared" si="3"/>
        <v>1311</v>
      </c>
      <c r="K12" s="65">
        <v>468</v>
      </c>
      <c r="L12" s="65">
        <v>53</v>
      </c>
      <c r="M12" s="65"/>
      <c r="N12" s="74">
        <f t="shared" si="4"/>
        <v>521</v>
      </c>
      <c r="O12" s="65"/>
      <c r="P12" s="65"/>
      <c r="Q12" s="74">
        <f t="shared" si="0"/>
        <v>521</v>
      </c>
      <c r="R12" s="74">
        <f t="shared" si="1"/>
        <v>790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1972</v>
      </c>
      <c r="E13" s="189">
        <v>877</v>
      </c>
      <c r="F13" s="189">
        <v>56</v>
      </c>
      <c r="G13" s="74">
        <f t="shared" si="2"/>
        <v>2793</v>
      </c>
      <c r="H13" s="65"/>
      <c r="I13" s="65"/>
      <c r="J13" s="74">
        <f t="shared" si="3"/>
        <v>2793</v>
      </c>
      <c r="K13" s="65">
        <v>967</v>
      </c>
      <c r="L13" s="65">
        <v>280</v>
      </c>
      <c r="M13" s="65">
        <v>39</v>
      </c>
      <c r="N13" s="74">
        <f t="shared" si="4"/>
        <v>1208</v>
      </c>
      <c r="O13" s="65"/>
      <c r="P13" s="65"/>
      <c r="Q13" s="74">
        <f t="shared" si="0"/>
        <v>1208</v>
      </c>
      <c r="R13" s="74">
        <f t="shared" si="1"/>
        <v>1585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82</v>
      </c>
      <c r="E15" s="457">
        <v>560</v>
      </c>
      <c r="F15" s="457">
        <v>411</v>
      </c>
      <c r="G15" s="74">
        <f t="shared" si="2"/>
        <v>231</v>
      </c>
      <c r="H15" s="458"/>
      <c r="I15" s="458"/>
      <c r="J15" s="74">
        <f t="shared" si="3"/>
        <v>231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231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248</v>
      </c>
      <c r="E16" s="189">
        <v>33</v>
      </c>
      <c r="F16" s="189">
        <v>7</v>
      </c>
      <c r="G16" s="74">
        <f t="shared" si="2"/>
        <v>274</v>
      </c>
      <c r="H16" s="65"/>
      <c r="I16" s="65"/>
      <c r="J16" s="74">
        <f t="shared" si="3"/>
        <v>274</v>
      </c>
      <c r="K16" s="65">
        <v>137</v>
      </c>
      <c r="L16" s="65">
        <v>29</v>
      </c>
      <c r="M16" s="65">
        <v>7</v>
      </c>
      <c r="N16" s="74">
        <f t="shared" si="4"/>
        <v>159</v>
      </c>
      <c r="O16" s="65"/>
      <c r="P16" s="65"/>
      <c r="Q16" s="74">
        <f aca="true" t="shared" si="5" ref="Q16:Q25">N16+O16-P16</f>
        <v>159</v>
      </c>
      <c r="R16" s="74">
        <f aca="true" t="shared" si="6" ref="R16:R25">J16-Q16</f>
        <v>115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81561</v>
      </c>
      <c r="E17" s="194">
        <f>SUM(E9:E16)</f>
        <v>2438</v>
      </c>
      <c r="F17" s="194">
        <f>SUM(F9:F16)</f>
        <v>585</v>
      </c>
      <c r="G17" s="74">
        <f t="shared" si="2"/>
        <v>83414</v>
      </c>
      <c r="H17" s="75">
        <f>SUM(H9:H16)</f>
        <v>0</v>
      </c>
      <c r="I17" s="75">
        <f>SUM(I9:I16)</f>
        <v>0</v>
      </c>
      <c r="J17" s="74">
        <f t="shared" si="3"/>
        <v>83414</v>
      </c>
      <c r="K17" s="75">
        <f>SUM(K9:K16)</f>
        <v>16840</v>
      </c>
      <c r="L17" s="75">
        <f>SUM(L9:L16)</f>
        <v>2040</v>
      </c>
      <c r="M17" s="75">
        <f>SUM(M9:M16)</f>
        <v>152</v>
      </c>
      <c r="N17" s="74">
        <f t="shared" si="4"/>
        <v>18728</v>
      </c>
      <c r="O17" s="75">
        <f>SUM(O9:O16)</f>
        <v>0</v>
      </c>
      <c r="P17" s="75">
        <f>SUM(P9:P16)</f>
        <v>0</v>
      </c>
      <c r="Q17" s="74">
        <f t="shared" si="5"/>
        <v>18728</v>
      </c>
      <c r="R17" s="74">
        <f t="shared" si="6"/>
        <v>64686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120</v>
      </c>
      <c r="E18" s="187"/>
      <c r="F18" s="187"/>
      <c r="G18" s="74">
        <f t="shared" si="2"/>
        <v>120</v>
      </c>
      <c r="H18" s="63"/>
      <c r="I18" s="63"/>
      <c r="J18" s="74">
        <f t="shared" si="3"/>
        <v>120</v>
      </c>
      <c r="K18" s="63">
        <v>36</v>
      </c>
      <c r="L18" s="63">
        <v>5</v>
      </c>
      <c r="M18" s="63"/>
      <c r="N18" s="74">
        <f t="shared" si="4"/>
        <v>41</v>
      </c>
      <c r="O18" s="63"/>
      <c r="P18" s="63"/>
      <c r="Q18" s="74">
        <f t="shared" si="5"/>
        <v>41</v>
      </c>
      <c r="R18" s="74">
        <f t="shared" si="6"/>
        <v>79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>
        <v>7</v>
      </c>
      <c r="F21" s="189"/>
      <c r="G21" s="74">
        <f t="shared" si="2"/>
        <v>7</v>
      </c>
      <c r="H21" s="65"/>
      <c r="I21" s="65"/>
      <c r="J21" s="74">
        <f t="shared" si="3"/>
        <v>7</v>
      </c>
      <c r="K21" s="65"/>
      <c r="L21" s="65">
        <v>1</v>
      </c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153</v>
      </c>
      <c r="E22" s="189">
        <v>4</v>
      </c>
      <c r="F22" s="189">
        <v>34</v>
      </c>
      <c r="G22" s="74">
        <f t="shared" si="2"/>
        <v>123</v>
      </c>
      <c r="H22" s="65"/>
      <c r="I22" s="65"/>
      <c r="J22" s="74">
        <f t="shared" si="3"/>
        <v>123</v>
      </c>
      <c r="K22" s="65">
        <v>143</v>
      </c>
      <c r="L22" s="65">
        <v>9</v>
      </c>
      <c r="M22" s="65">
        <v>35</v>
      </c>
      <c r="N22" s="74">
        <f t="shared" si="4"/>
        <v>117</v>
      </c>
      <c r="O22" s="65"/>
      <c r="P22" s="65"/>
      <c r="Q22" s="74">
        <f t="shared" si="5"/>
        <v>117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34</v>
      </c>
      <c r="E24" s="189">
        <v>4</v>
      </c>
      <c r="F24" s="189">
        <v>2</v>
      </c>
      <c r="G24" s="74">
        <f t="shared" si="2"/>
        <v>36</v>
      </c>
      <c r="H24" s="65"/>
      <c r="I24" s="65"/>
      <c r="J24" s="74">
        <f t="shared" si="3"/>
        <v>36</v>
      </c>
      <c r="K24" s="65">
        <v>32</v>
      </c>
      <c r="L24" s="65">
        <v>2</v>
      </c>
      <c r="M24" s="65">
        <v>1</v>
      </c>
      <c r="N24" s="74">
        <f t="shared" si="4"/>
        <v>33</v>
      </c>
      <c r="O24" s="65"/>
      <c r="P24" s="65"/>
      <c r="Q24" s="74">
        <f t="shared" si="5"/>
        <v>33</v>
      </c>
      <c r="R24" s="74">
        <f t="shared" si="6"/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187</v>
      </c>
      <c r="E25" s="190">
        <f aca="true" t="shared" si="7" ref="E25:P25">SUM(E21:E24)</f>
        <v>15</v>
      </c>
      <c r="F25" s="190">
        <f t="shared" si="7"/>
        <v>36</v>
      </c>
      <c r="G25" s="67">
        <f t="shared" si="2"/>
        <v>166</v>
      </c>
      <c r="H25" s="66">
        <f t="shared" si="7"/>
        <v>0</v>
      </c>
      <c r="I25" s="66">
        <f t="shared" si="7"/>
        <v>0</v>
      </c>
      <c r="J25" s="67">
        <f t="shared" si="3"/>
        <v>166</v>
      </c>
      <c r="K25" s="66">
        <f t="shared" si="7"/>
        <v>175</v>
      </c>
      <c r="L25" s="66">
        <f t="shared" si="7"/>
        <v>12</v>
      </c>
      <c r="M25" s="66">
        <f t="shared" si="7"/>
        <v>36</v>
      </c>
      <c r="N25" s="67">
        <f t="shared" si="4"/>
        <v>151</v>
      </c>
      <c r="O25" s="66">
        <f t="shared" si="7"/>
        <v>0</v>
      </c>
      <c r="P25" s="66">
        <f t="shared" si="7"/>
        <v>0</v>
      </c>
      <c r="Q25" s="67">
        <f t="shared" si="5"/>
        <v>151</v>
      </c>
      <c r="R25" s="67">
        <f t="shared" si="6"/>
        <v>15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11620</v>
      </c>
      <c r="E39" s="572"/>
      <c r="F39" s="572"/>
      <c r="G39" s="74">
        <f t="shared" si="2"/>
        <v>11620</v>
      </c>
      <c r="H39" s="572"/>
      <c r="I39" s="572"/>
      <c r="J39" s="74">
        <f t="shared" si="3"/>
        <v>11620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11620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93488</v>
      </c>
      <c r="E40" s="438">
        <f>E17+E18+E19+E25+E38+E39</f>
        <v>2453</v>
      </c>
      <c r="F40" s="438">
        <f aca="true" t="shared" si="13" ref="F40:R40">F17+F18+F19+F25+F38+F39</f>
        <v>621</v>
      </c>
      <c r="G40" s="438">
        <f t="shared" si="13"/>
        <v>95320</v>
      </c>
      <c r="H40" s="438">
        <f t="shared" si="13"/>
        <v>0</v>
      </c>
      <c r="I40" s="438">
        <f t="shared" si="13"/>
        <v>0</v>
      </c>
      <c r="J40" s="438">
        <f t="shared" si="13"/>
        <v>95320</v>
      </c>
      <c r="K40" s="438">
        <f t="shared" si="13"/>
        <v>17051</v>
      </c>
      <c r="L40" s="438">
        <f t="shared" si="13"/>
        <v>2057</v>
      </c>
      <c r="M40" s="438">
        <f t="shared" si="13"/>
        <v>188</v>
      </c>
      <c r="N40" s="438">
        <f t="shared" si="13"/>
        <v>18920</v>
      </c>
      <c r="O40" s="438">
        <f t="shared" si="13"/>
        <v>0</v>
      </c>
      <c r="P40" s="438">
        <f t="shared" si="13"/>
        <v>0</v>
      </c>
      <c r="Q40" s="438">
        <f t="shared" si="13"/>
        <v>18920</v>
      </c>
      <c r="R40" s="438">
        <f t="shared" si="13"/>
        <v>76400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2" t="s">
        <v>861</v>
      </c>
      <c r="L44" s="612"/>
      <c r="M44" s="612"/>
      <c r="N44" s="612"/>
      <c r="O44" s="606" t="s">
        <v>863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55">
      <selection activeCell="C97" sqref="C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 Железопътна Инфраструктура Холдингово Дружество АД</v>
      </c>
      <c r="C3" s="620"/>
      <c r="D3" s="526" t="s">
        <v>2</v>
      </c>
      <c r="E3" s="107">
        <f>'справка №1-БАЛАНС'!H3</f>
        <v>175443402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01.01.2008 - 31.12.2008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51888</v>
      </c>
      <c r="D11" s="119">
        <f>SUM(D12:D14)</f>
        <v>0</v>
      </c>
      <c r="E11" s="120">
        <f>SUM(E12:E14)</f>
        <v>51888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>
        <v>51888</v>
      </c>
      <c r="D13" s="108"/>
      <c r="E13" s="120">
        <f t="shared" si="0"/>
        <v>51888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76</v>
      </c>
      <c r="D16" s="119">
        <f>+D17+D18</f>
        <v>0</v>
      </c>
      <c r="E16" s="120">
        <f t="shared" si="0"/>
        <v>76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>
        <v>76</v>
      </c>
      <c r="D18" s="108"/>
      <c r="E18" s="120">
        <f t="shared" si="0"/>
        <v>76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51964</v>
      </c>
      <c r="D19" s="104">
        <f>D11+D15+D16</f>
        <v>0</v>
      </c>
      <c r="E19" s="118">
        <f>E11+E15+E16</f>
        <v>51964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1137</v>
      </c>
      <c r="D21" s="108"/>
      <c r="E21" s="120">
        <f t="shared" si="0"/>
        <v>1137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3749</v>
      </c>
      <c r="D24" s="119">
        <f>SUM(D25:D27)</f>
        <v>3749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78</v>
      </c>
      <c r="D25" s="108">
        <v>78</v>
      </c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3671</v>
      </c>
      <c r="D26" s="108">
        <v>3671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5959</v>
      </c>
      <c r="D28" s="108">
        <v>5959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504</v>
      </c>
      <c r="D29" s="108">
        <v>504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>
        <v>527</v>
      </c>
      <c r="D31" s="108">
        <v>527</v>
      </c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82</v>
      </c>
      <c r="D33" s="105">
        <f>SUM(D34:D37)</f>
        <v>82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45</v>
      </c>
      <c r="D34" s="108">
        <v>45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37</v>
      </c>
      <c r="D35" s="108">
        <v>37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11109</v>
      </c>
      <c r="D38" s="105">
        <f>SUM(D39:D42)</f>
        <v>11109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>
        <v>7</v>
      </c>
      <c r="D39" s="108">
        <v>7</v>
      </c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>
        <v>4</v>
      </c>
      <c r="D40" s="108">
        <v>4</v>
      </c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11098</v>
      </c>
      <c r="D42" s="108">
        <v>11098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21930</v>
      </c>
      <c r="D43" s="104">
        <f>D24+D28+D29+D31+D30+D32+D33+D38</f>
        <v>21930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75031</v>
      </c>
      <c r="D44" s="103">
        <f>D43+D21+D19+D9</f>
        <v>21930</v>
      </c>
      <c r="E44" s="118">
        <f>E43+E21+E19+E9</f>
        <v>53101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2934</v>
      </c>
      <c r="D56" s="103">
        <f>D57+D59</f>
        <v>0</v>
      </c>
      <c r="E56" s="119">
        <f t="shared" si="1"/>
        <v>2934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>
        <v>2934</v>
      </c>
      <c r="D59" s="108"/>
      <c r="E59" s="119">
        <f t="shared" si="1"/>
        <v>2934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944</v>
      </c>
      <c r="D64" s="108"/>
      <c r="E64" s="119">
        <f t="shared" si="1"/>
        <v>944</v>
      </c>
      <c r="F64" s="110"/>
    </row>
    <row r="65" spans="1:6" ht="12">
      <c r="A65" s="396" t="s">
        <v>706</v>
      </c>
      <c r="B65" s="397" t="s">
        <v>707</v>
      </c>
      <c r="C65" s="109">
        <v>944</v>
      </c>
      <c r="D65" s="109"/>
      <c r="E65" s="119">
        <f t="shared" si="1"/>
        <v>944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3878</v>
      </c>
      <c r="D66" s="103">
        <f>D52+D56+D61+D62+D63+D64</f>
        <v>0</v>
      </c>
      <c r="E66" s="119">
        <f t="shared" si="1"/>
        <v>3878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289</v>
      </c>
      <c r="D68" s="108"/>
      <c r="E68" s="119">
        <f t="shared" si="1"/>
        <v>289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1443</v>
      </c>
      <c r="D71" s="105">
        <f>SUM(D72:D74)</f>
        <v>1443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749</v>
      </c>
      <c r="D72" s="108">
        <v>749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694</v>
      </c>
      <c r="D74" s="108">
        <v>694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66487</v>
      </c>
      <c r="D75" s="103">
        <f>D76+D78</f>
        <v>66487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66487</v>
      </c>
      <c r="D76" s="108">
        <v>66487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16008</v>
      </c>
      <c r="D85" s="104">
        <f>SUM(D86:D90)+D94</f>
        <v>16008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7435</v>
      </c>
      <c r="D86" s="108">
        <v>7435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4872</v>
      </c>
      <c r="D87" s="108">
        <v>4872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1951</v>
      </c>
      <c r="D88" s="108">
        <v>1951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776</v>
      </c>
      <c r="D89" s="108">
        <v>776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707</v>
      </c>
      <c r="D90" s="103">
        <f>SUM(D91:D93)</f>
        <v>707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108</v>
      </c>
      <c r="D91" s="108">
        <v>108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284</v>
      </c>
      <c r="D92" s="108">
        <v>284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315</v>
      </c>
      <c r="D93" s="108">
        <v>315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267</v>
      </c>
      <c r="D94" s="108">
        <v>267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3349</v>
      </c>
      <c r="D95" s="108">
        <v>3349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87287</v>
      </c>
      <c r="D96" s="104">
        <f>D85+D80+D75+D71+D95</f>
        <v>87287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91454</v>
      </c>
      <c r="D97" s="104">
        <f>D96+D68+D66</f>
        <v>87287</v>
      </c>
      <c r="E97" s="104">
        <f>E96+E68+E66</f>
        <v>4167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2405</v>
      </c>
      <c r="D102" s="108"/>
      <c r="E102" s="108">
        <v>41</v>
      </c>
      <c r="F102" s="125">
        <f>C102+D102-E102</f>
        <v>2364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2405</v>
      </c>
      <c r="D105" s="103">
        <f>SUM(D102:D104)</f>
        <v>0</v>
      </c>
      <c r="E105" s="103">
        <f>SUM(E102:E104)</f>
        <v>41</v>
      </c>
      <c r="F105" s="103">
        <f>SUM(F102:F104)</f>
        <v>2364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860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7" sqref="B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 Железопътна Инфраструктура Холдингово Дружество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175443402</v>
      </c>
    </row>
    <row r="5" spans="1:9" ht="15">
      <c r="A5" s="501" t="s">
        <v>5</v>
      </c>
      <c r="B5" s="622" t="str">
        <f>'справка №1-БАЛАНС'!E5</f>
        <v>01.01.2008 - 31.12.2008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816</v>
      </c>
      <c r="E30" s="623" t="s">
        <v>861</v>
      </c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 t="s">
        <v>870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 t="s">
        <v>871</v>
      </c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8">
      <selection activeCell="A156" sqref="A1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Железопътна Инфраструктура Холдингово Дружество АД</v>
      </c>
      <c r="C5" s="628"/>
      <c r="D5" s="628"/>
      <c r="E5" s="570" t="s">
        <v>2</v>
      </c>
      <c r="F5" s="451">
        <f>'справка №1-БАЛАНС'!H3</f>
        <v>175443402</v>
      </c>
    </row>
    <row r="6" spans="1:13" ht="15" customHeight="1">
      <c r="A6" s="27" t="s">
        <v>819</v>
      </c>
      <c r="B6" s="629" t="str">
        <f>'справка №1-БАЛАНС'!E5</f>
        <v>01.01.2008 - 31.12.2008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541</v>
      </c>
      <c r="B12" s="37"/>
      <c r="C12" s="441"/>
      <c r="D12" s="575"/>
      <c r="E12" s="441"/>
      <c r="F12" s="443">
        <f>C12-E12</f>
        <v>0</v>
      </c>
    </row>
    <row r="13" spans="1:6" ht="12.75">
      <c r="A13" s="36" t="s">
        <v>544</v>
      </c>
      <c r="B13" s="37"/>
      <c r="C13" s="441"/>
      <c r="D13" s="575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575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575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858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859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Ralichka</cp:lastModifiedBy>
  <cp:lastPrinted>2008-11-26T03:22:54Z</cp:lastPrinted>
  <dcterms:created xsi:type="dcterms:W3CDTF">2000-06-29T12:02:40Z</dcterms:created>
  <dcterms:modified xsi:type="dcterms:W3CDTF">2009-03-05T05:40:13Z</dcterms:modified>
  <cp:category/>
  <cp:version/>
  <cp:contentType/>
  <cp:contentStatus/>
</cp:coreProperties>
</file>