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<sst xmlns="http://schemas.openxmlformats.org/spreadsheetml/2006/main" count="1072" uniqueCount="895">
  <si>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</si>
  <si>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</si>
  <si>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</si>
  <si>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</si>
  <si>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</si>
  <si>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</si>
  <si>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</si>
  <si>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</si>
  <si>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</si>
  <si>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</si>
  <si>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</si>
  <si>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</si>
  <si>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</si>
  <si>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</si>
  <si>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</si>
  <si>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</si>
  <si>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</si>
  <si>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</si>
  <si>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</si>
  <si>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</si>
  <si>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</si>
  <si>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</si>
  <si>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</si>
  <si>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</si>
  <si>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</si>
  <si>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</si>
  <si>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</si>
  <si>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</si>
  <si>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</si>
  <si>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</si>
  <si>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</si>
  <si>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</si>
  <si>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</si>
  <si>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</si>
  <si>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</si>
  <si>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</si>
  <si>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</si>
  <si>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</si>
  <si>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</si>
  <si>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</si>
  <si>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</si>
  <si>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</si>
  <si>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</si>
  <si>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</si>
  <si>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</si>
  <si>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</si>
  <si>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</si>
  <si>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</si>
  <si>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</si>
  <si>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</si>
  <si>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</si>
  <si>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</si>
  <si>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</si>
  <si>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</si>
  <si>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</si>
  <si>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</si>
  <si>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</si>
  <si>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</si>
  <si>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</si>
  <si>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</si>
  <si>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</si>
  <si>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</si>
  <si>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</si>
  <si>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</si>
  <si>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</si>
  <si>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</si>
  <si>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</si>
  <si>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</si>
  <si>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</si>
  <si>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</si>
  <si>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</si>
  <si>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</si>
  <si>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</si>
  <si>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</si>
  <si>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</si>
  <si>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</si>
  <si>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</si>
  <si>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</si>
  <si>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</si>
  <si>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</si>
  <si>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</si>
  <si>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</si>
  <si>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</si>
  <si>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</si>
  <si>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</si>
  <si>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</si>
  <si>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</si>
  <si>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</si>
  <si>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</si>
  <si>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</si>
  <si>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</si>
  <si>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</si>
  <si>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</si>
  <si>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</si>
  <si>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</si>
  <si>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</si>
  <si>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</si>
  <si>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</si>
  <si>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</si>
  <si>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</si>
  <si>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</si>
  <si>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</si>
  <si>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</si>
  <si>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</si>
  <si>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</si>
  <si>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</si>
  <si>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</si>
  <si>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</si>
  <si>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</si>
  <si>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</si>
  <si>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</si>
  <si>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</si>
  <si>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</si>
  <si>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</si>
  <si>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</si>
  <si>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</si>
  <si>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</si>
  <si>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</si>
  <si>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</si>
  <si>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</si>
  <si>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</si>
  <si>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</si>
  <si>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</si>
  <si>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</si>
  <si>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</si>
  <si>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</si>
  <si>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</si>
  <si>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</si>
  <si>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</si>
  <si>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</si>
  <si>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</si>
  <si>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</si>
  <si>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</si>
  <si>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</si>
  <si>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</si>
  <si>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</si>
  <si>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</si>
  <si>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</si>
  <si>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</si>
  <si>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</si>
  <si>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</si>
  <si>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</si>
  <si>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</si>
  <si>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</si>
  <si>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</si>
  <si>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</si>
  <si>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</si>
  <si>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</si>
  <si>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</si>
  <si>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</si>
  <si>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</si>
  <si>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</si>
  <si>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</si>
  <si>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</si>
  <si>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</si>
  <si>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</si>
  <si>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</si>
  <si>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</si>
  <si>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</si>
  <si>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</si>
  <si>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</si>
  <si>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</si>
  <si>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</si>
  <si>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</si>
  <si>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</si>
  <si>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</si>
  <si>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</si>
  <si>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</si>
  <si>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</si>
  <si>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</si>
  <si>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</si>
  <si>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</si>
  <si>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</si>
  <si>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</si>
  <si>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</si>
  <si>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</si>
  <si>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</si>
  <si>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</si>
  <si>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</si>
  <si>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</si>
  <si>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</si>
  <si>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</si>
  <si>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</si>
  <si>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</si>
  <si>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</si>
  <si>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</si>
  <si>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</si>
  <si>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</si>
  <si>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</si>
  <si>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</si>
  <si>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</si>
  <si>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</si>
  <si>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</si>
  <si>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</si>
  <si>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</si>
  <si>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</si>
  <si>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</si>
  <si>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</si>
  <si>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</si>
  <si>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</si>
  <si>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</si>
  <si>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</si>
  <si>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</si>
  <si>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</si>
  <si>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</si>
  <si>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</si>
  <si>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</si>
  <si>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</si>
  <si>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</si>
  <si>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</si>
  <si>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</si>
  <si>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</si>
  <si>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</si>
  <si>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</si>
  <si>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</si>
  <si>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</si>
  <si>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</si>
  <si>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</si>
  <si>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</si>
  <si>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</si>
  <si>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</si>
  <si>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</si>
  <si>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</si>
  <si>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</si>
  <si>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</si>
  <si>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</si>
  <si>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</si>
  <si>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</si>
  <si>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</si>
  <si>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</si>
  <si>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</si>
  <si>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</si>
  <si>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</si>
  <si>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</si>
  <si>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</si>
  <si>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</si>
  <si>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</si>
  <si>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</si>
  <si>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</si>
  <si>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</si>
  <si>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</si>
  <si>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</si>
  <si>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</si>
  <si>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</si>
  <si>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</si>
  <si>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</si>
  <si>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</si>
  <si>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</si>
  <si>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</si>
  <si>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</si>
  <si>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</si>
  <si>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</si>
  <si>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</si>
  <si>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</si>
  <si>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</si>
  <si>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</si>
  <si>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</si>
  <si>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</si>
  <si>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</si>
  <si>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</si>
  <si>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</si>
  <si>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</si>
  <si>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</si>
  <si>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</si>
  <si>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</si>
  <si>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</si>
  <si>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</si>
  <si>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</si>
  <si>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</si>
  <si>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</si>
  <si>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</si>
  <si>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</si>
  <si>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</si>
  <si>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</si>
  <si>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</si>
  <si>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</si>
  <si>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</si>
  <si>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</si>
  <si>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</si>
  <si>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</si>
  <si>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</si>
  <si>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</si>
  <si>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</si>
  <si>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</si>
  <si>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</si>
  <si>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</si>
  <si>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</si>
  <si>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</si>
  <si>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</si>
  <si>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</si>
  <si>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</si>
  <si>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</si>
  <si>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</si>
  <si>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</si>
  <si>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</si>
  <si>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</si>
  <si>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</si>
  <si>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</si>
  <si>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</si>
  <si>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</si>
  <si>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</si>
  <si>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</si>
  <si>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</si>
  <si>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</si>
  <si>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</si>
  <si>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</si>
  <si>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</si>
  <si>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</si>
  <si>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</si>
  <si>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</si>
  <si>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</si>
  <si>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</si>
  <si>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</si>
  <si>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</si>
  <si>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</si>
  <si>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</si>
  <si>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</si>
  <si>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</si>
  <si>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</si>
  <si>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</si>
  <si>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</si>
  <si>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</si>
  <si>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</si>
  <si>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</si>
  <si>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</si>
  <si>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</si>
  <si>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</si>
  <si>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</si>
  <si>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</si>
  <si>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</si>
  <si>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</si>
  <si>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</si>
  <si>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</si>
  <si>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</si>
  <si>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</si>
  <si>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</si>
  <si>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</si>
  <si>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</si>
  <si>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</si>
  <si>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</si>
  <si>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</si>
  <si>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</si>
  <si>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</si>
  <si>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</si>
  <si>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</si>
  <si>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</si>
  <si>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</si>
  <si>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</si>
  <si>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</si>
  <si>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</si>
  <si>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</si>
  <si>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</si>
  <si>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</si>
  <si>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</si>
  <si>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</si>
  <si>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</si>
  <si>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</si>
  <si>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</si>
  <si>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</si>
  <si>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</si>
  <si>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</si>
  <si>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</si>
  <si>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</si>
  <si>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</si>
  <si>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</si>
  <si>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</si>
  <si>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</si>
  <si>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</si>
  <si>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</si>
  <si>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</si>
  <si>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</si>
  <si>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</si>
  <si>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</si>
  <si>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</si>
  <si>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</si>
  <si>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</si>
  <si>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</si>
  <si>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</si>
  <si>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</si>
  <si>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</si>
  <si>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</si>
  <si>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</si>
  <si>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</si>
  <si>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</si>
  <si>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</si>
  <si>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</si>
  <si>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</si>
  <si>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</si>
  <si>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</si>
  <si>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</si>
  <si>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</si>
  <si>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</si>
  <si>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</si>
  <si>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</si>
  <si>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</si>
  <si>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</si>
  <si>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</si>
  <si>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</si>
  <si>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</si>
  <si>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</si>
  <si>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</si>
  <si>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</si>
  <si>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</si>
  <si>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</si>
  <si>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</si>
  <si>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</si>
  <si>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</si>
  <si>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</si>
  <si>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</si>
  <si>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</si>
  <si>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</si>
  <si>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</si>
  <si>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</si>
  <si>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</si>
  <si>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</si>
  <si>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</si>
  <si>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</si>
  <si>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</si>
  <si>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</si>
  <si>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</si>
  <si>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</si>
  <si>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</si>
  <si>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</si>
  <si>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</si>
  <si>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</si>
  <si>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</si>
  <si>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</si>
  <si>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</si>
  <si>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</si>
  <si>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</si>
  <si>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</si>
  <si>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</si>
  <si>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</si>
  <si>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</si>
  <si>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</si>
  <si>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</si>
  <si>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</si>
  <si>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</si>
  <si>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</si>
  <si>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</si>
  <si>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</si>
  <si>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</si>
  <si>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</si>
  <si>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</si>
  <si>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</si>
  <si>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</si>
  <si>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</si>
  <si>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</si>
  <si>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</si>
  <si>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</si>
  <si>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</si>
  <si>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</si>
  <si>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</si>
  <si>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</si>
  <si>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</si>
  <si>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</si>
  <si>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</si>
  <si>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</si>
  <si>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</si>
  <si>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</si>
  <si>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</si>
  <si>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</si>
  <si>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</si>
  <si>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</si>
  <si>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</si>
  <si>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</si>
  <si>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</si>
  <si>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</si>
  <si>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</si>
  <si>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</si>
  <si>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</si>
  <si>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</si>
  <si>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</si>
  <si>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</si>
  <si>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</si>
  <si>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</si>
  <si>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</si>
  <si>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</si>
  <si>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</si>
  <si>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</si>
  <si>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</si>
  <si>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</si>
  <si>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</si>
  <si>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</si>
  <si>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</si>
  <si>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</si>
  <si>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</si>
  <si>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</si>
  <si>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</si>
  <si>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</si>
  <si>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</si>
  <si>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</si>
  <si>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</si>
  <si>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</si>
  <si>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</si>
  <si>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</si>
  <si>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</si>
  <si>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</si>
  <si>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</si>
  <si>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</si>
  <si>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</si>
  <si>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</si>
  <si>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</si>
  <si>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</si>
  <si>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</si>
  <si>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</si>
  <si>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</si>
  <si>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</si>
  <si>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</si>
  <si>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</si>
  <si>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</si>
  <si>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</si>
  <si>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</si>
  <si>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</si>
  <si>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</si>
  <si>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</si>
  <si>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</si>
  <si>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</si>
  <si>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</si>
  <si>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</si>
  <si>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</si>
  <si>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</si>
  <si>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</si>
  <si>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</si>
  <si>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</si>
  <si>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</si>
  <si>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</si>
  <si>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</si>
  <si>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</si>
  <si>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</si>
  <si>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</si>
  <si>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</si>
  <si>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</si>
  <si>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</si>
  <si>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</si>
  <si>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</si>
  <si>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</si>
  <si>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</si>
  <si>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</si>
  <si>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</si>
  <si>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</si>
  <si>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</si>
  <si>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</si>
  <si>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</si>
  <si>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</si>
  <si>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</si>
  <si>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</si>
  <si>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</si>
  <si>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</si>
  <si>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</si>
  <si>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</si>
  <si>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</si>
  <si>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</si>
  <si>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</si>
  <si>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</si>
  <si>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</si>
  <si>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</si>
  <si>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</si>
  <si>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</si>
  <si>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</si>
  <si>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</si>
  <si>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</si>
  <si>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</si>
  <si>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</si>
  <si>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</si>
  <si>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</si>
  <si>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</si>
  <si>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</si>
  <si>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</si>
  <si>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</si>
  <si>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</si>
  <si>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</si>
  <si>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</si>
  <si>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</si>
  <si>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</si>
  <si>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</si>
  <si>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</si>
  <si>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</si>
  <si>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</si>
  <si>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</si>
  <si>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</si>
  <si>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</si>
  <si>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</si>
  <si>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</si>
  <si>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</si>
  <si>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</si>
  <si>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</si>
  <si>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</si>
  <si>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</si>
  <si>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</si>
  <si>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</si>
  <si>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</si>
  <si>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</si>
  <si>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</si>
  <si>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</si>
  <si>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</si>
  <si>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</si>
  <si>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</si>
  <si>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</si>
  <si>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</si>
  <si>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</si>
  <si>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</si>
  <si>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</si>
  <si>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</si>
  <si>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</si>
  <si>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</si>
  <si>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</si>
  <si>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</si>
  <si>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</si>
  <si>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</si>
  <si>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</si>
  <si>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</si>
  <si>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</si>
  <si>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</si>
  <si>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</si>
  <si>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</si>
  <si>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</si>
  <si>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</si>
  <si>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</si>
  <si>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</si>
  <si>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</si>
  <si>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</si>
  <si>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</si>
  <si>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</si>
  <si>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</si>
  <si>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</si>
  <si>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</si>
  <si>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</si>
  <si>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</si>
  <si>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</si>
  <si>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</si>
  <si>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</si>
  <si>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</si>
  <si>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</si>
  <si>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</si>
  <si>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</si>
  <si>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</si>
  <si>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</si>
  <si>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</si>
  <si>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</si>
  <si>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</si>
  <si>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</si>
  <si>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</si>
  <si>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</si>
  <si>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</si>
  <si>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</si>
  <si>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</si>
  <si>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</si>
  <si>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</si>
  <si>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</si>
  <si>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</si>
  <si>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</si>
  <si>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</si>
  <si>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</si>
  <si>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</si>
  <si>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</si>
  <si>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</si>
  <si>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</si>
  <si>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</si>
  <si>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</si>
  <si>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</si>
  <si>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</si>
  <si>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</si>
  <si>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</si>
  <si>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</si>
  <si>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</si>
  <si>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</si>
  <si>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</si>
  <si>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</si>
  <si>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</si>
  <si>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</si>
  <si>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</si>
  <si>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</si>
  <si>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</si>
  <si>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</si>
  <si>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</si>
  <si>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</si>
  <si>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</si>
  <si>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</si>
  <si>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</si>
  <si>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</si>
  <si>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</si>
  <si>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</si>
  <si>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</si>
  <si>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</si>
  <si>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</si>
  <si>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</si>
  <si>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</si>
  <si>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</si>
  <si>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</si>
  <si>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</si>
  <si>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</si>
  <si>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</si>
  <si>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</si>
  <si>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</si>
  <si>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</si>
  <si>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</si>
  <si>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</si>
  <si>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</si>
  <si>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</si>
  <si>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</si>
  <si>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</si>
  <si>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</si>
  <si>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</si>
  <si>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</si>
  <si>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</si>
  <si>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</si>
  <si>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</si>
  <si>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</si>
  <si>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</si>
  <si>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</si>
  <si>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</si>
  <si>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</si>
  <si>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</si>
  <si>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</si>
  <si>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</si>
  <si>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</si>
  <si>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</si>
  <si>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</si>
  <si>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</si>
  <si>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</si>
  <si>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</si>
  <si>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</si>
  <si>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</si>
  <si>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</si>
  <si>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</si>
  <si>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</si>
  <si>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</si>
  <si>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</si>
  <si>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</si>
  <si>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</si>
  <si>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</si>
  <si>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</si>
  <si>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</si>
  <si>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</si>
  <si>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</si>
  <si>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</si>
  <si>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</si>
  <si>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</si>
  <si>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</si>
  <si>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</si>
  <si>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</si>
  <si>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</si>
  <si>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</si>
  <si>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</si>
  <si>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</si>
  <si>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</si>
  <si>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</si>
  <si>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</si>
  <si>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</si>
  <si>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</si>
  <si>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</si>
  <si>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</si>
  <si>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</si>
  <si>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</si>
  <si>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</si>
  <si>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</si>
  <si>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</si>
  <si>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</si>
  <si>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</si>
  <si>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</si>
  <si>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</si>
  <si>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</si>
  <si>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</si>
  <si>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</si>
  <si>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</si>
  <si>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</si>
  <si>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</si>
  <si>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</si>
  <si>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</si>
  <si>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</si>
  <si>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</si>
  <si>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</si>
  <si>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</si>
  <si>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</si>
  <si>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</si>
  <si>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</si>
  <si>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</si>
  <si>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</si>
  <si>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</si>
  <si>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</si>
  <si>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</si>
  <si>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</si>
  <si>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</si>
  <si>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</si>
  <si>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</si>
  <si>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</si>
  <si>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</si>
  <si>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</si>
  <si>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</si>
  <si>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</si>
  <si>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</si>
  <si>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</si>
  <si>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</si>
  <si>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</si>
  <si>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</si>
  <si>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</si>
  <si>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</si>
  <si>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</si>
  <si>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</si>
  <si>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</si>
  <si>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</si>
  <si>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</si>
  <si>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</si>
  <si>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</si>
  <si>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</si>
  <si>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</si>
  <si>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</si>
  <si>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</si>
  <si>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</si>
  <si>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</si>
  <si>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</si>
  <si>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</si>
  <si>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</si>
  <si>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</si>
  <si>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</si>
  <si>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</si>
  <si>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</si>
  <si>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</si>
  <si>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</si>
  <si>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</si>
  <si>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</si>
  <si>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</si>
  <si>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</si>
  <si>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</si>
  <si>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</si>
  <si>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</si>
  <si>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</si>
  <si>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</si>
  <si>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</si>
  <si>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</si>
  <si>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</si>
  <si>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</si>
  <si>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</si>
  <si>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</si>
  <si>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</si>
  <si>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</si>
  <si>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</si>
  <si>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</si>
  <si>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</si>
  <si>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</si>
  <si>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</si>
  <si>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</si>
  <si>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</si>
  <si>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</si>
  <si>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</si>
  <si>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</si>
  <si>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</si>
  <si>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</si>
  <si>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</si>
  <si>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</si>
  <si>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</si>
  <si>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</si>
  <si>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</si>
  <si>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</si>
  <si>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</si>
  <si>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</si>
  <si>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</si>
  <si>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</si>
  <si>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</si>
  <si>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</si>
  <si>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</si>
  <si>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</si>
  <si>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</si>
  <si>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</si>
  <si>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</si>
  <si>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</si>
  <si>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</si>
  <si>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</si>
  <si>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</si>
  <si>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</si>
  <si>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</si>
  <si>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>2.Визит България ЕООД</t>
  </si>
  <si>
    <t>5. МЦ Медика Албена  ЕАД</t>
  </si>
  <si>
    <t>6.Албена Тур АД</t>
  </si>
  <si>
    <t>7. Диализен център  ЕООД</t>
  </si>
  <si>
    <t>8. Тихия кът АД</t>
  </si>
  <si>
    <t>9. Екоплод 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</si>
  <si>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</si>
  <si>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</si>
  <si>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</si>
  <si>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</si>
  <si>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Дата на съставяне: 27.07.2009 г.</t>
  </si>
  <si>
    <t xml:space="preserve">Дата  на съставяне:27.07.2009 г.                                                                                                                              </t>
  </si>
  <si>
    <t xml:space="preserve">Дата на съставяне:27.07.2009 г.                      </t>
  </si>
  <si>
    <t>1. Албенаинвест Холдинг</t>
  </si>
  <si>
    <t>2. ЗПАД България</t>
  </si>
  <si>
    <t>3. Sunny greens</t>
  </si>
  <si>
    <t>4. Химко Враца</t>
  </si>
  <si>
    <t>5. Кремиковци АД</t>
  </si>
  <si>
    <t>1.Албена Автотранс</t>
  </si>
  <si>
    <t>2.Здравно Учреждение Медика-Албена</t>
  </si>
  <si>
    <t>10.Интерскай АД</t>
  </si>
  <si>
    <t>Дата на съставяне:27.07.2009 г.</t>
  </si>
  <si>
    <t xml:space="preserve">Дата на съставяне: 27.07.2009 г.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</si>
</sst>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" fontId="13" fillId="3" borderId="3" xfId="27" applyNumberFormat="1" applyFont="1" applyFill="1" applyBorder="1" applyAlignment="1" applyProtection="1">
      <alignment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96" sqref="A96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879</v>
      </c>
      <c r="B4" s="582"/>
      <c r="C4" s="582"/>
      <c r="D4" s="583"/>
      <c r="E4" s="575" t="s">
        <v>878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39994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50675</v>
      </c>
      <c r="D11" s="205">
        <v>49769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279707</v>
      </c>
      <c r="D12" s="205">
        <v>282693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10394</v>
      </c>
      <c r="D13" s="205">
        <v>10696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32475</v>
      </c>
      <c r="D14" s="205">
        <v>33884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1018</v>
      </c>
      <c r="D15" s="205">
        <v>912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10163</v>
      </c>
      <c r="D16" s="205">
        <v>11150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2182</v>
      </c>
      <c r="D17" s="205">
        <v>3684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386614</v>
      </c>
      <c r="D19" s="209">
        <f>SUM(D11:D18)</f>
        <v>392788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17640</v>
      </c>
      <c r="D20" s="205">
        <v>17253</v>
      </c>
      <c r="E20" s="293" t="s">
        <v>56</v>
      </c>
      <c r="F20" s="298" t="s">
        <v>57</v>
      </c>
      <c r="G20" s="212">
        <v>81133</v>
      </c>
      <c r="H20" s="212">
        <v>81360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160280</v>
      </c>
      <c r="H21" s="210">
        <f>SUM(H22:H24)</f>
        <v>148468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817</v>
      </c>
      <c r="D24" s="205">
        <v>948</v>
      </c>
      <c r="E24" s="293" t="s">
        <v>71</v>
      </c>
      <c r="F24" s="298" t="s">
        <v>72</v>
      </c>
      <c r="G24" s="206">
        <v>159853</v>
      </c>
      <c r="H24" s="206">
        <v>148041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241413</v>
      </c>
      <c r="H25" s="208">
        <f>H19+H20+H21</f>
        <v>229828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437</v>
      </c>
      <c r="D26" s="205">
        <v>498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1254</v>
      </c>
      <c r="D27" s="209">
        <f>SUM(D23:D26)</f>
        <v>1446</v>
      </c>
      <c r="E27" s="309" t="s">
        <v>82</v>
      </c>
      <c r="F27" s="298" t="s">
        <v>83</v>
      </c>
      <c r="G27" s="208">
        <f>SUM(G28:G30)</f>
        <v>45670</v>
      </c>
      <c r="H27" s="208">
        <f>SUM(H28:H30)</f>
        <v>40958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45670</v>
      </c>
      <c r="H28" s="206">
        <v>40958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7277</v>
      </c>
      <c r="H31" s="206">
        <v>13885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52947</v>
      </c>
      <c r="H33" s="208">
        <f>H27+H31+H32</f>
        <v>54843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48272</v>
      </c>
      <c r="D34" s="209">
        <f>SUM(D35:D38)</f>
        <v>27542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46151</v>
      </c>
      <c r="D35" s="205">
        <v>27502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297097</v>
      </c>
      <c r="H36" s="208">
        <f>H25+H17+H33</f>
        <v>287408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24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16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7570</v>
      </c>
      <c r="H43" s="206">
        <v>7570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113700</v>
      </c>
      <c r="H44" s="206">
        <v>112959</v>
      </c>
    </row>
    <row r="45" spans="1:15" ht="15">
      <c r="A45" s="291" t="s">
        <v>135</v>
      </c>
      <c r="B45" s="305" t="s">
        <v>136</v>
      </c>
      <c r="C45" s="209">
        <f>C34+C39+C44</f>
        <v>48272</v>
      </c>
      <c r="D45" s="209">
        <f>D34+D39+D44</f>
        <v>27542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44</v>
      </c>
      <c r="D47" s="205">
        <v>44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180</v>
      </c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121450</v>
      </c>
      <c r="H49" s="208">
        <f>SUM(H43:H48)</f>
        <v>120529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104</v>
      </c>
      <c r="D50" s="205">
        <v>104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148</v>
      </c>
      <c r="D51" s="209">
        <f>SUM(D47:D50)</f>
        <v>148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>
        <v>955</v>
      </c>
      <c r="D53" s="205">
        <v>1545</v>
      </c>
      <c r="E53" s="293" t="s">
        <v>163</v>
      </c>
      <c r="F53" s="301" t="s">
        <v>164</v>
      </c>
      <c r="G53" s="206">
        <v>13624</v>
      </c>
      <c r="H53" s="206">
        <v>13624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>
        <v>4485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454883</v>
      </c>
      <c r="D55" s="209">
        <f>D19+D20+D21+D27+D32+D45+D51+D53+D54</f>
        <v>440722</v>
      </c>
      <c r="E55" s="293" t="s">
        <v>171</v>
      </c>
      <c r="F55" s="317" t="s">
        <v>172</v>
      </c>
      <c r="G55" s="208">
        <f>G49+G51+G52+G53+G54</f>
        <v>135074</v>
      </c>
      <c r="H55" s="208">
        <f>H49+H51+H52+H53+H54</f>
        <v>138638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1960</v>
      </c>
      <c r="D58" s="205">
        <v>1904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587</v>
      </c>
      <c r="H59" s="206">
        <v>13749</v>
      </c>
      <c r="M59" s="211"/>
    </row>
    <row r="60" spans="1:8" ht="15">
      <c r="A60" s="291" t="s">
        <v>182</v>
      </c>
      <c r="B60" s="297" t="s">
        <v>183</v>
      </c>
      <c r="C60" s="205">
        <v>2453</v>
      </c>
      <c r="D60" s="205">
        <v>744</v>
      </c>
      <c r="E60" s="293" t="s">
        <v>184</v>
      </c>
      <c r="F60" s="298" t="s">
        <v>185</v>
      </c>
      <c r="G60" s="206">
        <v>797</v>
      </c>
      <c r="H60" s="206">
        <v>767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38427</v>
      </c>
      <c r="H61" s="208">
        <f>SUM(H62:H68)</f>
        <v>14176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3914</v>
      </c>
      <c r="H62" s="206">
        <v>1745</v>
      </c>
    </row>
    <row r="63" spans="1:13" ht="15">
      <c r="A63" s="291" t="s">
        <v>194</v>
      </c>
      <c r="B63" s="297" t="s">
        <v>195</v>
      </c>
      <c r="C63" s="205"/>
      <c r="D63" s="205">
        <v>2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4413</v>
      </c>
      <c r="D64" s="209">
        <f>SUM(D58:D63)</f>
        <v>2650</v>
      </c>
      <c r="E64" s="293" t="s">
        <v>199</v>
      </c>
      <c r="F64" s="298" t="s">
        <v>200</v>
      </c>
      <c r="G64" s="206">
        <v>11465</v>
      </c>
      <c r="H64" s="206">
        <v>10113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21088</v>
      </c>
      <c r="H65" s="206">
        <v>1951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1094</v>
      </c>
      <c r="H66" s="206">
        <v>212</v>
      </c>
    </row>
    <row r="67" spans="1:8" ht="15">
      <c r="A67" s="291" t="s">
        <v>206</v>
      </c>
      <c r="B67" s="297" t="s">
        <v>207</v>
      </c>
      <c r="C67" s="205">
        <v>3744</v>
      </c>
      <c r="D67" s="205">
        <v>6282</v>
      </c>
      <c r="E67" s="293" t="s">
        <v>208</v>
      </c>
      <c r="F67" s="298" t="s">
        <v>209</v>
      </c>
      <c r="G67" s="206">
        <v>387</v>
      </c>
      <c r="H67" s="206">
        <v>93</v>
      </c>
    </row>
    <row r="68" spans="1:8" ht="15">
      <c r="A68" s="291" t="s">
        <v>210</v>
      </c>
      <c r="B68" s="297" t="s">
        <v>211</v>
      </c>
      <c r="C68" s="205">
        <v>4793</v>
      </c>
      <c r="D68" s="205">
        <v>3596</v>
      </c>
      <c r="E68" s="293" t="s">
        <v>212</v>
      </c>
      <c r="F68" s="298" t="s">
        <v>213</v>
      </c>
      <c r="G68" s="206">
        <v>479</v>
      </c>
      <c r="H68" s="206">
        <v>62</v>
      </c>
    </row>
    <row r="69" spans="1:8" ht="15">
      <c r="A69" s="291" t="s">
        <v>214</v>
      </c>
      <c r="B69" s="297" t="s">
        <v>215</v>
      </c>
      <c r="C69" s="205">
        <v>985</v>
      </c>
      <c r="D69" s="205">
        <v>452</v>
      </c>
      <c r="E69" s="307" t="s">
        <v>77</v>
      </c>
      <c r="F69" s="298" t="s">
        <v>216</v>
      </c>
      <c r="G69" s="206">
        <v>898</v>
      </c>
      <c r="H69" s="206">
        <v>847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112</v>
      </c>
      <c r="D71" s="205">
        <v>118</v>
      </c>
      <c r="E71" s="309" t="s">
        <v>45</v>
      </c>
      <c r="F71" s="329" t="s">
        <v>223</v>
      </c>
      <c r="G71" s="215">
        <f>G59+G60+G61+G69+G70</f>
        <v>40709</v>
      </c>
      <c r="H71" s="215">
        <f>H59+H60+H61+H69+H70</f>
        <v>29539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4</v>
      </c>
      <c r="D72" s="205">
        <v>536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1371</v>
      </c>
      <c r="D74" s="205">
        <v>726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11009</v>
      </c>
      <c r="D75" s="209">
        <f>SUM(D67:D74)</f>
        <v>11710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40709</v>
      </c>
      <c r="H79" s="216">
        <f>H71+H74+H75+H76</f>
        <v>29539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481</v>
      </c>
      <c r="D87" s="205">
        <v>43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2046</v>
      </c>
      <c r="D88" s="205">
        <v>412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48</v>
      </c>
      <c r="D89" s="205">
        <v>48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2575</v>
      </c>
      <c r="D91" s="209">
        <f>SUM(D87:D90)</f>
        <v>503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17997</v>
      </c>
      <c r="D93" s="209">
        <f>D64+D75+D84+D91+D92</f>
        <v>14863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472880</v>
      </c>
      <c r="D94" s="218">
        <f>D93+D55</f>
        <v>455585</v>
      </c>
      <c r="E94" s="557" t="s">
        <v>269</v>
      </c>
      <c r="F94" s="345" t="s">
        <v>270</v>
      </c>
      <c r="G94" s="219">
        <f>G36+G39+G55+G79</f>
        <v>472880</v>
      </c>
      <c r="H94" s="219">
        <f>H36+H39+H55+H79</f>
        <v>455585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882</v>
      </c>
      <c r="B98" s="539"/>
      <c r="C98" s="613" t="s">
        <v>817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3" t="s">
        <v>779</v>
      </c>
      <c r="D100" s="614"/>
      <c r="E100" s="614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21" sqref="A2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880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39994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24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2279</v>
      </c>
      <c r="D9" s="79">
        <v>5331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3701</v>
      </c>
      <c r="D10" s="79">
        <v>3382</v>
      </c>
      <c r="E10" s="363" t="s">
        <v>285</v>
      </c>
      <c r="F10" s="365" t="s">
        <v>286</v>
      </c>
      <c r="G10" s="87">
        <v>7407</v>
      </c>
      <c r="H10" s="87">
        <v>9146</v>
      </c>
    </row>
    <row r="11" spans="1:8" ht="12">
      <c r="A11" s="363" t="s">
        <v>287</v>
      </c>
      <c r="B11" s="364" t="s">
        <v>288</v>
      </c>
      <c r="C11" s="79">
        <v>8181</v>
      </c>
      <c r="D11" s="79">
        <v>7133</v>
      </c>
      <c r="E11" s="366" t="s">
        <v>289</v>
      </c>
      <c r="F11" s="365" t="s">
        <v>290</v>
      </c>
      <c r="G11" s="87">
        <v>6434</v>
      </c>
      <c r="H11" s="87">
        <v>7698</v>
      </c>
    </row>
    <row r="12" spans="1:8" ht="12">
      <c r="A12" s="363" t="s">
        <v>291</v>
      </c>
      <c r="B12" s="364" t="s">
        <v>292</v>
      </c>
      <c r="C12" s="79">
        <v>3592</v>
      </c>
      <c r="D12" s="79">
        <v>5130</v>
      </c>
      <c r="E12" s="366" t="s">
        <v>77</v>
      </c>
      <c r="F12" s="365" t="s">
        <v>293</v>
      </c>
      <c r="G12" s="87">
        <v>1518</v>
      </c>
      <c r="H12" s="87">
        <v>2260</v>
      </c>
    </row>
    <row r="13" spans="1:18" ht="12">
      <c r="A13" s="363" t="s">
        <v>294</v>
      </c>
      <c r="B13" s="364" t="s">
        <v>295</v>
      </c>
      <c r="C13" s="79">
        <v>550</v>
      </c>
      <c r="D13" s="79">
        <v>819</v>
      </c>
      <c r="E13" s="367" t="s">
        <v>50</v>
      </c>
      <c r="F13" s="368" t="s">
        <v>296</v>
      </c>
      <c r="G13" s="88">
        <f>SUM(G9:G12)</f>
        <v>15359</v>
      </c>
      <c r="H13" s="88">
        <f>SUM(H9:H12)</f>
        <v>19104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297</v>
      </c>
      <c r="B14" s="364" t="s">
        <v>298</v>
      </c>
      <c r="C14" s="79">
        <v>4100</v>
      </c>
      <c r="D14" s="79">
        <v>4687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>
        <v>197</v>
      </c>
    </row>
    <row r="16" spans="1:8" ht="12">
      <c r="A16" s="363" t="s">
        <v>303</v>
      </c>
      <c r="B16" s="364" t="s">
        <v>304</v>
      </c>
      <c r="C16" s="80">
        <v>393</v>
      </c>
      <c r="D16" s="80">
        <v>948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22796</v>
      </c>
      <c r="D19" s="82">
        <f>SUM(D9:D15)+D16</f>
        <v>27430</v>
      </c>
      <c r="E19" s="373" t="s">
        <v>313</v>
      </c>
      <c r="F19" s="369" t="s">
        <v>314</v>
      </c>
      <c r="G19" s="87">
        <v>127</v>
      </c>
      <c r="H19" s="87">
        <v>107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445</v>
      </c>
      <c r="H20" s="87">
        <v>974</v>
      </c>
    </row>
    <row r="21" spans="1:8" ht="36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17008</v>
      </c>
      <c r="H21" s="87">
        <v>22</v>
      </c>
    </row>
    <row r="22" spans="1:8" ht="24">
      <c r="A22" s="360" t="s">
        <v>320</v>
      </c>
      <c r="B22" s="375" t="s">
        <v>321</v>
      </c>
      <c r="C22" s="79">
        <v>2491</v>
      </c>
      <c r="D22" s="79">
        <v>4190</v>
      </c>
      <c r="E22" s="373" t="s">
        <v>322</v>
      </c>
      <c r="F22" s="369" t="s">
        <v>323</v>
      </c>
      <c r="G22" s="87">
        <v>155</v>
      </c>
      <c r="H22" s="87">
        <v>292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24">
      <c r="A24" s="363" t="s">
        <v>328</v>
      </c>
      <c r="B24" s="375" t="s">
        <v>329</v>
      </c>
      <c r="C24" s="79">
        <v>9</v>
      </c>
      <c r="D24" s="79">
        <v>11</v>
      </c>
      <c r="E24" s="367" t="s">
        <v>102</v>
      </c>
      <c r="F24" s="370" t="s">
        <v>330</v>
      </c>
      <c r="G24" s="88">
        <f>SUM(G19:G23)</f>
        <v>17735</v>
      </c>
      <c r="H24" s="88">
        <f>SUM(H19:H23)</f>
        <v>1395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2500</v>
      </c>
      <c r="D26" s="82">
        <f>SUM(D22:D25)</f>
        <v>4201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25296</v>
      </c>
      <c r="D28" s="83">
        <f>D26+D19</f>
        <v>31631</v>
      </c>
      <c r="E28" s="174" t="s">
        <v>335</v>
      </c>
      <c r="F28" s="370" t="s">
        <v>336</v>
      </c>
      <c r="G28" s="88">
        <f>G13+G15+G24</f>
        <v>33094</v>
      </c>
      <c r="H28" s="88">
        <f>H13+H15+H24</f>
        <v>20696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7798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10935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25296</v>
      </c>
      <c r="D33" s="82">
        <f>D28+D31+D32</f>
        <v>31631</v>
      </c>
      <c r="E33" s="174" t="s">
        <v>349</v>
      </c>
      <c r="F33" s="370" t="s">
        <v>350</v>
      </c>
      <c r="G33" s="90">
        <f>G32+G31+G28</f>
        <v>33094</v>
      </c>
      <c r="H33" s="90">
        <f>H32+H31+H28</f>
        <v>20696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351</v>
      </c>
      <c r="B34" s="357" t="s">
        <v>352</v>
      </c>
      <c r="C34" s="83">
        <f>IF((G33-C33)&gt;0,G33-C33,0)</f>
        <v>7798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10935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521</v>
      </c>
      <c r="D35" s="82">
        <f>D36+D37+D38</f>
        <v>741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357</v>
      </c>
      <c r="B36" s="375" t="s">
        <v>358</v>
      </c>
      <c r="C36" s="79">
        <v>521</v>
      </c>
      <c r="D36" s="79">
        <v>741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7277</v>
      </c>
      <c r="D39" s="569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11676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24">
      <c r="A41" s="174" t="s">
        <v>370</v>
      </c>
      <c r="B41" s="356" t="s">
        <v>371</v>
      </c>
      <c r="C41" s="85">
        <f>IF(G39=0,IF(C39-C40&gt;0,C39-C40+G40,0),IF(G39-G40&lt;0,G40-G39+C39,0))</f>
        <v>7277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11676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33094</v>
      </c>
      <c r="D42" s="86">
        <f>D33+D35+D39</f>
        <v>32372</v>
      </c>
      <c r="E42" s="177" t="s">
        <v>376</v>
      </c>
      <c r="F42" s="178" t="s">
        <v>377</v>
      </c>
      <c r="G42" s="90">
        <f>G39+G33</f>
        <v>33094</v>
      </c>
      <c r="H42" s="90">
        <f>H39+H33</f>
        <v>32372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881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39994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35270</v>
      </c>
      <c r="D10" s="92">
        <v>36564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-11014</v>
      </c>
      <c r="D11" s="92">
        <v>-12989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-2891</v>
      </c>
      <c r="D13" s="92">
        <v>-4139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392</v>
      </c>
      <c r="B14" s="411" t="s">
        <v>393</v>
      </c>
      <c r="C14" s="92">
        <v>-1325</v>
      </c>
      <c r="D14" s="92">
        <v>1659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15</v>
      </c>
      <c r="D15" s="92">
        <v>-749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44</v>
      </c>
      <c r="D16" s="92">
        <v>156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-60</v>
      </c>
      <c r="D17" s="92">
        <v>-58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-5</v>
      </c>
      <c r="D18" s="92">
        <v>52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-138</v>
      </c>
      <c r="D19" s="92">
        <v>318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19896</v>
      </c>
      <c r="D20" s="93">
        <f>SUM(D10:D19)</f>
        <v>20814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-2427</v>
      </c>
      <c r="D22" s="92">
        <v>-39744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-165</v>
      </c>
      <c r="D24" s="92">
        <v>-704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413</v>
      </c>
      <c r="B25" s="411" t="s">
        <v>414</v>
      </c>
      <c r="C25" s="92">
        <v>6</v>
      </c>
      <c r="D25" s="92">
        <v>1201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-22611</v>
      </c>
      <c r="D27" s="92">
        <v>-255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>
        <v>22577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>
        <v>51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-2620</v>
      </c>
      <c r="D32" s="93">
        <f>SUM(D22:D31)</f>
        <v>-39451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22599</v>
      </c>
      <c r="D36" s="92">
        <v>24383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-35070</v>
      </c>
      <c r="D37" s="92">
        <v>-1169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24">
      <c r="A39" s="410" t="s">
        <v>439</v>
      </c>
      <c r="B39" s="411" t="s">
        <v>440</v>
      </c>
      <c r="C39" s="92">
        <v>-2347</v>
      </c>
      <c r="D39" s="92">
        <v>-4257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-386</v>
      </c>
      <c r="D40" s="92">
        <v>-3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-15204</v>
      </c>
      <c r="D42" s="93">
        <f>SUM(D34:D41)</f>
        <v>18954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2072</v>
      </c>
      <c r="D43" s="93">
        <f>D42+D32+D20</f>
        <v>317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1159</v>
      </c>
      <c r="D44" s="184">
        <v>842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3231</v>
      </c>
      <c r="D45" s="93">
        <f>D44+D43</f>
        <v>1159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2527</v>
      </c>
      <c r="D46" s="94">
        <v>1211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48</v>
      </c>
      <c r="D47" s="94">
        <v>12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8"/>
      <c r="D52" s="618"/>
      <c r="G52" s="186"/>
      <c r="H52" s="186"/>
    </row>
    <row r="53" spans="1:8" ht="24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1" t="str">
        <f>'справка №1-БАЛАНС'!E4</f>
        <v>неконсолидиран 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39994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81360</v>
      </c>
      <c r="F11" s="96">
        <f>'справка №1-БАЛАНС'!H22</f>
        <v>427</v>
      </c>
      <c r="G11" s="96">
        <f>'справка №1-БАЛАНС'!H23</f>
        <v>0</v>
      </c>
      <c r="H11" s="98">
        <v>148041</v>
      </c>
      <c r="I11" s="96">
        <f>'справка №1-БАЛАНС'!H28+'справка №1-БАЛАНС'!H31</f>
        <v>54843</v>
      </c>
      <c r="J11" s="96">
        <f>'справка №1-БАЛАНС'!H29+'справка №1-БАЛАНС'!H32</f>
        <v>0</v>
      </c>
      <c r="K11" s="98"/>
      <c r="L11" s="424">
        <f>SUM(C11:K11)</f>
        <v>287408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81360</v>
      </c>
      <c r="F15" s="99">
        <f t="shared" si="2"/>
        <v>427</v>
      </c>
      <c r="G15" s="99">
        <f t="shared" si="2"/>
        <v>0</v>
      </c>
      <c r="H15" s="99">
        <f t="shared" si="2"/>
        <v>148041</v>
      </c>
      <c r="I15" s="99">
        <f t="shared" si="2"/>
        <v>54843</v>
      </c>
      <c r="J15" s="99">
        <f t="shared" si="2"/>
        <v>0</v>
      </c>
      <c r="K15" s="99">
        <f t="shared" si="2"/>
        <v>0</v>
      </c>
      <c r="L15" s="424">
        <f t="shared" si="1"/>
        <v>287408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7277</v>
      </c>
      <c r="J16" s="425">
        <f>+'справка №1-БАЛАНС'!G32</f>
        <v>0</v>
      </c>
      <c r="K16" s="98"/>
      <c r="L16" s="424">
        <f t="shared" si="1"/>
        <v>7277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11812</v>
      </c>
      <c r="I17" s="100">
        <f t="shared" si="3"/>
        <v>-13884</v>
      </c>
      <c r="J17" s="100">
        <f>J18+J19</f>
        <v>0</v>
      </c>
      <c r="K17" s="100">
        <f t="shared" si="3"/>
        <v>0</v>
      </c>
      <c r="L17" s="424">
        <f t="shared" si="1"/>
        <v>-2072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-2072</v>
      </c>
      <c r="J18" s="98"/>
      <c r="K18" s="98"/>
      <c r="L18" s="424">
        <f t="shared" si="1"/>
        <v>-2072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11812</v>
      </c>
      <c r="I19" s="98">
        <v>-11812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-227</v>
      </c>
      <c r="F28" s="98"/>
      <c r="G28" s="98"/>
      <c r="H28" s="98"/>
      <c r="I28" s="98">
        <v>4711</v>
      </c>
      <c r="J28" s="98"/>
      <c r="K28" s="98"/>
      <c r="L28" s="424">
        <f t="shared" si="1"/>
        <v>4484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81133</v>
      </c>
      <c r="F29" s="97">
        <f t="shared" si="6"/>
        <v>427</v>
      </c>
      <c r="G29" s="97">
        <f t="shared" si="6"/>
        <v>0</v>
      </c>
      <c r="H29" s="97">
        <f t="shared" si="6"/>
        <v>159853</v>
      </c>
      <c r="I29" s="97">
        <f t="shared" si="6"/>
        <v>52947</v>
      </c>
      <c r="J29" s="97">
        <f t="shared" si="6"/>
        <v>0</v>
      </c>
      <c r="K29" s="97">
        <f t="shared" si="6"/>
        <v>0</v>
      </c>
      <c r="L29" s="424">
        <f t="shared" si="1"/>
        <v>297097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81133</v>
      </c>
      <c r="F32" s="97">
        <f t="shared" si="7"/>
        <v>427</v>
      </c>
      <c r="G32" s="97">
        <f t="shared" si="7"/>
        <v>0</v>
      </c>
      <c r="H32" s="97">
        <f t="shared" si="7"/>
        <v>159853</v>
      </c>
      <c r="I32" s="97">
        <f t="shared" si="7"/>
        <v>52947</v>
      </c>
      <c r="J32" s="97">
        <f t="shared" si="7"/>
        <v>0</v>
      </c>
      <c r="K32" s="97">
        <f t="shared" si="7"/>
        <v>0</v>
      </c>
      <c r="L32" s="424">
        <f t="shared" si="1"/>
        <v>297097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883</v>
      </c>
      <c r="B35" s="37"/>
      <c r="C35" s="24"/>
      <c r="D35" s="620" t="s">
        <v>519</v>
      </c>
      <c r="E35" s="620"/>
      <c r="F35" s="620"/>
      <c r="G35" s="620"/>
      <c r="H35" s="620"/>
      <c r="I35" s="620"/>
      <c r="J35" s="24" t="s">
        <v>853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45" sqref="A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0" t="s">
        <v>381</v>
      </c>
      <c r="B2" s="635"/>
      <c r="C2" s="584"/>
      <c r="D2" s="584"/>
      <c r="E2" s="621" t="str">
        <f>'справка №1-БАЛАНС'!E3</f>
        <v>" АЛБЕНА"  АД</v>
      </c>
      <c r="F2" s="611"/>
      <c r="G2" s="611"/>
      <c r="H2" s="584"/>
      <c r="I2" s="441"/>
      <c r="J2" s="441"/>
      <c r="K2" s="441"/>
      <c r="L2" s="441"/>
      <c r="M2" s="606" t="s">
        <v>2</v>
      </c>
      <c r="N2" s="634"/>
      <c r="O2" s="634"/>
      <c r="P2" s="607">
        <f>'справка №1-БАЛАНС'!H3</f>
        <v>834025872</v>
      </c>
      <c r="Q2" s="607"/>
      <c r="R2" s="353"/>
    </row>
    <row r="3" spans="1:18" ht="15">
      <c r="A3" s="610" t="s">
        <v>4</v>
      </c>
      <c r="B3" s="635"/>
      <c r="C3" s="585"/>
      <c r="D3" s="585"/>
      <c r="E3" s="624">
        <v>39994</v>
      </c>
      <c r="F3" s="637"/>
      <c r="G3" s="637"/>
      <c r="H3" s="443"/>
      <c r="I3" s="443"/>
      <c r="J3" s="443"/>
      <c r="K3" s="443"/>
      <c r="L3" s="443"/>
      <c r="M3" s="608" t="s">
        <v>3</v>
      </c>
      <c r="N3" s="608"/>
      <c r="O3" s="576"/>
      <c r="P3" s="609">
        <f>'справка №1-БАЛАНС'!H4</f>
        <v>462</v>
      </c>
      <c r="Q3" s="609"/>
      <c r="R3" s="354"/>
    </row>
    <row r="4" spans="1:18" ht="12.75">
      <c r="A4" s="436" t="s">
        <v>521</v>
      </c>
      <c r="B4" s="442"/>
      <c r="C4" s="442"/>
      <c r="D4" s="443"/>
      <c r="E4" s="625"/>
      <c r="F4" s="626"/>
      <c r="G4" s="62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7" t="s">
        <v>461</v>
      </c>
      <c r="B5" s="628"/>
      <c r="C5" s="631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6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6" t="s">
        <v>527</v>
      </c>
      <c r="R5" s="636" t="s">
        <v>528</v>
      </c>
    </row>
    <row r="6" spans="1:18" s="44" customFormat="1" ht="60">
      <c r="A6" s="629"/>
      <c r="B6" s="630"/>
      <c r="C6" s="632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05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05"/>
      <c r="R6" s="605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49769</v>
      </c>
      <c r="E9" s="243">
        <v>906</v>
      </c>
      <c r="F9" s="243"/>
      <c r="G9" s="113">
        <f>D9+E9-F9</f>
        <v>50675</v>
      </c>
      <c r="H9" s="103"/>
      <c r="I9" s="103"/>
      <c r="J9" s="113">
        <f>G9+H9-I9</f>
        <v>50675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50675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300800</v>
      </c>
      <c r="E10" s="243">
        <v>645</v>
      </c>
      <c r="F10" s="243">
        <v>358</v>
      </c>
      <c r="G10" s="113">
        <f aca="true" t="shared" si="2" ref="G10:G39">D10+E10-F10</f>
        <v>301087</v>
      </c>
      <c r="H10" s="103"/>
      <c r="I10" s="103"/>
      <c r="J10" s="113">
        <f aca="true" t="shared" si="3" ref="J10:J39">G10+H10-I10</f>
        <v>301087</v>
      </c>
      <c r="K10" s="103">
        <v>18107</v>
      </c>
      <c r="L10" s="103">
        <v>3273</v>
      </c>
      <c r="M10" s="103"/>
      <c r="N10" s="113">
        <f aca="true" t="shared" si="4" ref="N10:N39">K10+L10-M10</f>
        <v>21380</v>
      </c>
      <c r="O10" s="103"/>
      <c r="P10" s="103"/>
      <c r="Q10" s="113">
        <f t="shared" si="0"/>
        <v>21380</v>
      </c>
      <c r="R10" s="113">
        <f t="shared" si="1"/>
        <v>279707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26202</v>
      </c>
      <c r="E11" s="243">
        <v>1193</v>
      </c>
      <c r="F11" s="243">
        <v>20</v>
      </c>
      <c r="G11" s="113">
        <f t="shared" si="2"/>
        <v>27375</v>
      </c>
      <c r="H11" s="103"/>
      <c r="I11" s="103"/>
      <c r="J11" s="113">
        <f t="shared" si="3"/>
        <v>27375</v>
      </c>
      <c r="K11" s="103">
        <v>15506</v>
      </c>
      <c r="L11" s="103">
        <v>1495</v>
      </c>
      <c r="M11" s="103">
        <v>20</v>
      </c>
      <c r="N11" s="113">
        <f t="shared" si="4"/>
        <v>16981</v>
      </c>
      <c r="O11" s="103"/>
      <c r="P11" s="103"/>
      <c r="Q11" s="113">
        <f t="shared" si="0"/>
        <v>16981</v>
      </c>
      <c r="R11" s="113">
        <f t="shared" si="1"/>
        <v>10394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52978</v>
      </c>
      <c r="E12" s="243"/>
      <c r="F12" s="243"/>
      <c r="G12" s="113">
        <f t="shared" si="2"/>
        <v>52978</v>
      </c>
      <c r="H12" s="103"/>
      <c r="I12" s="103"/>
      <c r="J12" s="113">
        <f t="shared" si="3"/>
        <v>52978</v>
      </c>
      <c r="K12" s="103">
        <v>19094</v>
      </c>
      <c r="L12" s="103">
        <v>1409</v>
      </c>
      <c r="M12" s="103"/>
      <c r="N12" s="113">
        <f t="shared" si="4"/>
        <v>20503</v>
      </c>
      <c r="O12" s="103"/>
      <c r="P12" s="103"/>
      <c r="Q12" s="113">
        <f t="shared" si="0"/>
        <v>20503</v>
      </c>
      <c r="R12" s="113">
        <f t="shared" si="1"/>
        <v>32475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2683</v>
      </c>
      <c r="E13" s="243">
        <v>220</v>
      </c>
      <c r="F13" s="243">
        <v>2</v>
      </c>
      <c r="G13" s="113">
        <f t="shared" si="2"/>
        <v>2901</v>
      </c>
      <c r="H13" s="103"/>
      <c r="I13" s="103"/>
      <c r="J13" s="113">
        <f t="shared" si="3"/>
        <v>2901</v>
      </c>
      <c r="K13" s="103">
        <v>1771</v>
      </c>
      <c r="L13" s="103">
        <v>114</v>
      </c>
      <c r="M13" s="103">
        <v>2</v>
      </c>
      <c r="N13" s="113">
        <f t="shared" si="4"/>
        <v>1883</v>
      </c>
      <c r="O13" s="103"/>
      <c r="P13" s="103"/>
      <c r="Q13" s="113">
        <f t="shared" si="0"/>
        <v>1883</v>
      </c>
      <c r="R13" s="113">
        <f t="shared" si="1"/>
        <v>1018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28006</v>
      </c>
      <c r="E14" s="243">
        <v>694</v>
      </c>
      <c r="F14" s="243">
        <v>7</v>
      </c>
      <c r="G14" s="113">
        <f t="shared" si="2"/>
        <v>28693</v>
      </c>
      <c r="H14" s="103"/>
      <c r="I14" s="103"/>
      <c r="J14" s="113">
        <f t="shared" si="3"/>
        <v>28693</v>
      </c>
      <c r="K14" s="103">
        <v>16856</v>
      </c>
      <c r="L14" s="103">
        <v>1681</v>
      </c>
      <c r="M14" s="103">
        <v>7</v>
      </c>
      <c r="N14" s="113">
        <f t="shared" si="4"/>
        <v>18530</v>
      </c>
      <c r="O14" s="103"/>
      <c r="P14" s="103"/>
      <c r="Q14" s="113">
        <f t="shared" si="0"/>
        <v>18530</v>
      </c>
      <c r="R14" s="113">
        <f t="shared" si="1"/>
        <v>10163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854</v>
      </c>
      <c r="B15" s="466" t="s">
        <v>855</v>
      </c>
      <c r="C15" s="563" t="s">
        <v>856</v>
      </c>
      <c r="D15" s="564">
        <v>3684</v>
      </c>
      <c r="E15" s="564"/>
      <c r="F15" s="564">
        <v>1502</v>
      </c>
      <c r="G15" s="113">
        <f t="shared" si="2"/>
        <v>2182</v>
      </c>
      <c r="H15" s="565"/>
      <c r="I15" s="565"/>
      <c r="J15" s="113">
        <f t="shared" si="3"/>
        <v>2182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2182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464122</v>
      </c>
      <c r="E17" s="248">
        <f>SUM(E9:E16)</f>
        <v>3658</v>
      </c>
      <c r="F17" s="248">
        <f>SUM(F9:F16)</f>
        <v>1889</v>
      </c>
      <c r="G17" s="113">
        <f t="shared" si="2"/>
        <v>465891</v>
      </c>
      <c r="H17" s="114">
        <f>SUM(H9:H16)</f>
        <v>0</v>
      </c>
      <c r="I17" s="114">
        <f>SUM(I9:I16)</f>
        <v>0</v>
      </c>
      <c r="J17" s="113">
        <f t="shared" si="3"/>
        <v>465891</v>
      </c>
      <c r="K17" s="114">
        <f>SUM(K9:K16)</f>
        <v>71334</v>
      </c>
      <c r="L17" s="114">
        <f>SUM(L9:L16)</f>
        <v>7972</v>
      </c>
      <c r="M17" s="114">
        <f>SUM(M9:M16)</f>
        <v>29</v>
      </c>
      <c r="N17" s="113">
        <f t="shared" si="4"/>
        <v>79277</v>
      </c>
      <c r="O17" s="114">
        <f>SUM(O9:O16)</f>
        <v>0</v>
      </c>
      <c r="P17" s="114">
        <f>SUM(P9:P16)</f>
        <v>0</v>
      </c>
      <c r="Q17" s="113">
        <f t="shared" si="5"/>
        <v>79277</v>
      </c>
      <c r="R17" s="113">
        <f t="shared" si="6"/>
        <v>386614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17253</v>
      </c>
      <c r="E18" s="241">
        <v>403</v>
      </c>
      <c r="F18" s="241">
        <v>16</v>
      </c>
      <c r="G18" s="113">
        <f t="shared" si="2"/>
        <v>17640</v>
      </c>
      <c r="H18" s="101"/>
      <c r="I18" s="101"/>
      <c r="J18" s="113">
        <f t="shared" si="3"/>
        <v>17640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17640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1887</v>
      </c>
      <c r="E22" s="243"/>
      <c r="F22" s="243"/>
      <c r="G22" s="113">
        <f t="shared" si="2"/>
        <v>1887</v>
      </c>
      <c r="H22" s="103"/>
      <c r="I22" s="103"/>
      <c r="J22" s="113">
        <f t="shared" si="3"/>
        <v>1887</v>
      </c>
      <c r="K22" s="103">
        <v>939</v>
      </c>
      <c r="L22" s="103">
        <v>131</v>
      </c>
      <c r="M22" s="103"/>
      <c r="N22" s="113">
        <f t="shared" si="4"/>
        <v>1070</v>
      </c>
      <c r="O22" s="103"/>
      <c r="P22" s="103"/>
      <c r="Q22" s="113">
        <f t="shared" si="5"/>
        <v>1070</v>
      </c>
      <c r="R22" s="113">
        <f t="shared" si="6"/>
        <v>817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866</v>
      </c>
      <c r="E24" s="243">
        <v>17</v>
      </c>
      <c r="F24" s="243"/>
      <c r="G24" s="113">
        <f t="shared" si="2"/>
        <v>883</v>
      </c>
      <c r="H24" s="103"/>
      <c r="I24" s="103"/>
      <c r="J24" s="113">
        <f t="shared" si="3"/>
        <v>883</v>
      </c>
      <c r="K24" s="103">
        <v>368</v>
      </c>
      <c r="L24" s="103">
        <v>78</v>
      </c>
      <c r="M24" s="103"/>
      <c r="N24" s="113">
        <f t="shared" si="4"/>
        <v>446</v>
      </c>
      <c r="O24" s="103"/>
      <c r="P24" s="103"/>
      <c r="Q24" s="113">
        <f t="shared" si="5"/>
        <v>446</v>
      </c>
      <c r="R24" s="113">
        <f t="shared" si="6"/>
        <v>437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2894</v>
      </c>
      <c r="E25" s="244">
        <f aca="true" t="shared" si="7" ref="E25:P25">SUM(E21:E24)</f>
        <v>17</v>
      </c>
      <c r="F25" s="244">
        <f t="shared" si="7"/>
        <v>0</v>
      </c>
      <c r="G25" s="105">
        <f t="shared" si="2"/>
        <v>2911</v>
      </c>
      <c r="H25" s="104">
        <f t="shared" si="7"/>
        <v>0</v>
      </c>
      <c r="I25" s="104">
        <f t="shared" si="7"/>
        <v>0</v>
      </c>
      <c r="J25" s="105">
        <f t="shared" si="3"/>
        <v>2911</v>
      </c>
      <c r="K25" s="104">
        <f t="shared" si="7"/>
        <v>1448</v>
      </c>
      <c r="L25" s="104">
        <f t="shared" si="7"/>
        <v>209</v>
      </c>
      <c r="M25" s="104">
        <f t="shared" si="7"/>
        <v>0</v>
      </c>
      <c r="N25" s="105">
        <f t="shared" si="4"/>
        <v>1657</v>
      </c>
      <c r="O25" s="104">
        <f t="shared" si="7"/>
        <v>0</v>
      </c>
      <c r="P25" s="104">
        <f t="shared" si="7"/>
        <v>0</v>
      </c>
      <c r="Q25" s="105">
        <f t="shared" si="5"/>
        <v>1657</v>
      </c>
      <c r="R25" s="105">
        <f t="shared" si="6"/>
        <v>1254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27542</v>
      </c>
      <c r="E27" s="246">
        <f aca="true" t="shared" si="8" ref="E27:P27">SUM(E28:E31)</f>
        <v>28380</v>
      </c>
      <c r="F27" s="246">
        <f t="shared" si="8"/>
        <v>7650</v>
      </c>
      <c r="G27" s="110">
        <f t="shared" si="2"/>
        <v>48272</v>
      </c>
      <c r="H27" s="109">
        <f t="shared" si="8"/>
        <v>0</v>
      </c>
      <c r="I27" s="109">
        <f t="shared" si="8"/>
        <v>0</v>
      </c>
      <c r="J27" s="110">
        <f t="shared" si="3"/>
        <v>48272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48272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27502</v>
      </c>
      <c r="E28" s="243">
        <v>26299</v>
      </c>
      <c r="F28" s="243">
        <v>7650</v>
      </c>
      <c r="G28" s="113">
        <f t="shared" si="2"/>
        <v>46151</v>
      </c>
      <c r="H28" s="103"/>
      <c r="I28" s="103"/>
      <c r="J28" s="113">
        <f t="shared" si="3"/>
        <v>46151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46151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24</v>
      </c>
      <c r="E30" s="243">
        <v>1064</v>
      </c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16</v>
      </c>
      <c r="E31" s="243">
        <v>1017</v>
      </c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27542</v>
      </c>
      <c r="E38" s="248">
        <f aca="true" t="shared" si="12" ref="E38:P38">E27+E32+E37</f>
        <v>28380</v>
      </c>
      <c r="F38" s="248">
        <f t="shared" si="12"/>
        <v>7650</v>
      </c>
      <c r="G38" s="113">
        <f t="shared" si="2"/>
        <v>48272</v>
      </c>
      <c r="H38" s="114">
        <f t="shared" si="12"/>
        <v>0</v>
      </c>
      <c r="I38" s="114">
        <f t="shared" si="12"/>
        <v>0</v>
      </c>
      <c r="J38" s="113">
        <f t="shared" si="3"/>
        <v>48272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48272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511811</v>
      </c>
      <c r="E40" s="547">
        <f>E17+E18+E19+E25+E38+E39</f>
        <v>32458</v>
      </c>
      <c r="F40" s="547">
        <f aca="true" t="shared" si="13" ref="F40:R40">F17+F18+F19+F25+F38+F39</f>
        <v>9555</v>
      </c>
      <c r="G40" s="547">
        <f t="shared" si="13"/>
        <v>534714</v>
      </c>
      <c r="H40" s="547">
        <f t="shared" si="13"/>
        <v>0</v>
      </c>
      <c r="I40" s="547">
        <f t="shared" si="13"/>
        <v>0</v>
      </c>
      <c r="J40" s="547">
        <f t="shared" si="13"/>
        <v>534714</v>
      </c>
      <c r="K40" s="547">
        <f t="shared" si="13"/>
        <v>72782</v>
      </c>
      <c r="L40" s="547">
        <f t="shared" si="13"/>
        <v>8181</v>
      </c>
      <c r="M40" s="547">
        <f t="shared" si="13"/>
        <v>29</v>
      </c>
      <c r="N40" s="547">
        <f t="shared" si="13"/>
        <v>80934</v>
      </c>
      <c r="O40" s="547">
        <f t="shared" si="13"/>
        <v>0</v>
      </c>
      <c r="P40" s="547">
        <f t="shared" si="13"/>
        <v>0</v>
      </c>
      <c r="Q40" s="547">
        <f t="shared" si="13"/>
        <v>80934</v>
      </c>
      <c r="R40" s="547">
        <f t="shared" si="13"/>
        <v>453780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884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3"/>
      <c r="L44" s="633"/>
      <c r="M44" s="633"/>
      <c r="N44" s="633"/>
      <c r="O44" s="634" t="s">
        <v>779</v>
      </c>
      <c r="P44" s="635"/>
      <c r="Q44" s="635"/>
      <c r="R44" s="63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65" sqref="A65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1" t="s">
        <v>607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39994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44</v>
      </c>
      <c r="D11" s="165">
        <f>SUM(D12:D14)</f>
        <v>0</v>
      </c>
      <c r="E11" s="166">
        <f>SUM(E12:E14)</f>
        <v>44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44</v>
      </c>
      <c r="D12" s="153"/>
      <c r="E12" s="166">
        <f aca="true" t="shared" si="0" ref="E12:E42">C12-D12</f>
        <v>44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104</v>
      </c>
      <c r="D16" s="165">
        <f>+D17+D18</f>
        <v>0</v>
      </c>
      <c r="E16" s="166">
        <f t="shared" si="0"/>
        <v>104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104</v>
      </c>
      <c r="D18" s="153"/>
      <c r="E18" s="166">
        <f t="shared" si="0"/>
        <v>104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148</v>
      </c>
      <c r="D19" s="149">
        <f>D11+D15+D16</f>
        <v>0</v>
      </c>
      <c r="E19" s="164">
        <f>E11+E15+E16</f>
        <v>148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3744</v>
      </c>
      <c r="D24" s="165">
        <f>SUM(D25:D27)</f>
        <v>3744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1973</v>
      </c>
      <c r="D25" s="153">
        <v>1973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1269</v>
      </c>
      <c r="D26" s="153">
        <v>1269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502</v>
      </c>
      <c r="D27" s="153">
        <v>502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4793</v>
      </c>
      <c r="D28" s="153">
        <v>4793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985</v>
      </c>
      <c r="D29" s="153">
        <v>985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112</v>
      </c>
      <c r="D31" s="153">
        <v>112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4</v>
      </c>
      <c r="D37" s="153">
        <v>4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1371</v>
      </c>
      <c r="D38" s="150">
        <f>SUM(D39:D42)</f>
        <v>1371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1371</v>
      </c>
      <c r="D42" s="153">
        <v>1371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11009</v>
      </c>
      <c r="D43" s="149">
        <f>D24+D28+D29+D31+D30+D32+D33+D38</f>
        <v>11009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11157</v>
      </c>
      <c r="D44" s="148">
        <f>D43+D21+D19+D9</f>
        <v>11009</v>
      </c>
      <c r="E44" s="164">
        <f>E43+E21+E19+E9</f>
        <v>148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7570</v>
      </c>
      <c r="D52" s="148">
        <f>SUM(D53:D55)</f>
        <v>0</v>
      </c>
      <c r="E52" s="165">
        <f>C52-D52</f>
        <v>7570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7570</v>
      </c>
      <c r="D53" s="153"/>
      <c r="E53" s="165">
        <f>C53-D53</f>
        <v>7570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113700</v>
      </c>
      <c r="D56" s="148">
        <f>D57+D59</f>
        <v>0</v>
      </c>
      <c r="E56" s="165">
        <f t="shared" si="1"/>
        <v>113700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113700</v>
      </c>
      <c r="D57" s="153"/>
      <c r="E57" s="165">
        <f t="shared" si="1"/>
        <v>113700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180</v>
      </c>
      <c r="D64" s="153"/>
      <c r="E64" s="165">
        <f t="shared" si="1"/>
        <v>180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180</v>
      </c>
      <c r="D65" s="154"/>
      <c r="E65" s="165">
        <f t="shared" si="1"/>
        <v>180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121450</v>
      </c>
      <c r="D66" s="148">
        <f>D52+D56+D61+D62+D63+D64</f>
        <v>0</v>
      </c>
      <c r="E66" s="165">
        <f t="shared" si="1"/>
        <v>121450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13624</v>
      </c>
      <c r="D68" s="153"/>
      <c r="E68" s="165">
        <f t="shared" si="1"/>
        <v>13624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3914</v>
      </c>
      <c r="D71" s="150">
        <f>SUM(D72:D74)</f>
        <v>3914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1365</v>
      </c>
      <c r="D72" s="153">
        <v>1365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2370</v>
      </c>
      <c r="D73" s="153">
        <v>2370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179</v>
      </c>
      <c r="D74" s="153">
        <v>179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1384</v>
      </c>
      <c r="D80" s="148">
        <f>SUM(D81:D84)</f>
        <v>1384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587</v>
      </c>
      <c r="D83" s="153">
        <v>587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797</v>
      </c>
      <c r="D84" s="153">
        <v>797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34513</v>
      </c>
      <c r="D85" s="149">
        <f>SUM(D86:D90)+D94</f>
        <v>34513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11465</v>
      </c>
      <c r="D87" s="153">
        <v>11465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21088</v>
      </c>
      <c r="D88" s="153">
        <v>21088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1094</v>
      </c>
      <c r="D89" s="153">
        <v>1094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479</v>
      </c>
      <c r="D90" s="148">
        <f>SUM(D91:D93)</f>
        <v>479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181</v>
      </c>
      <c r="D92" s="153">
        <v>181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298</v>
      </c>
      <c r="D93" s="153">
        <v>298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387</v>
      </c>
      <c r="D94" s="153">
        <v>387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898</v>
      </c>
      <c r="D95" s="153">
        <v>898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40709</v>
      </c>
      <c r="D96" s="149">
        <f>D85+D80+D75+D71+D95</f>
        <v>40709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175783</v>
      </c>
      <c r="D97" s="149">
        <f>D96+D68+D66</f>
        <v>40709</v>
      </c>
      <c r="E97" s="149">
        <f>E96+E68+E66</f>
        <v>135074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778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882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8" t="s">
        <v>779</v>
      </c>
      <c r="D111" s="638"/>
      <c r="E111" s="638"/>
      <c r="F111" s="638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14" sqref="D14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37"/>
      <c r="E4" s="637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39994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49">
        <v>16507650</v>
      </c>
      <c r="D12" s="141"/>
      <c r="E12" s="141"/>
      <c r="F12" s="141">
        <v>48272</v>
      </c>
      <c r="G12" s="141"/>
      <c r="H12" s="141"/>
      <c r="I12" s="541">
        <f>F12+G12-H12</f>
        <v>48272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16507650</v>
      </c>
      <c r="D17" s="127">
        <f t="shared" si="1"/>
        <v>0</v>
      </c>
      <c r="E17" s="127">
        <f t="shared" si="1"/>
        <v>0</v>
      </c>
      <c r="F17" s="127">
        <f t="shared" si="1"/>
        <v>48272</v>
      </c>
      <c r="G17" s="127">
        <f t="shared" si="1"/>
        <v>0</v>
      </c>
      <c r="H17" s="127">
        <f t="shared" si="1"/>
        <v>0</v>
      </c>
      <c r="I17" s="541">
        <f t="shared" si="0"/>
        <v>48272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893</v>
      </c>
      <c r="B30" s="645"/>
      <c r="C30" s="645"/>
      <c r="D30" s="567" t="s">
        <v>379</v>
      </c>
      <c r="E30" s="644"/>
      <c r="F30" s="644"/>
      <c r="G30" s="644"/>
      <c r="H30" s="519" t="s">
        <v>779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C74" sqref="C7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11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1">
        <f>'справка №1-БАЛАНС'!E5</f>
        <v>39994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867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871</v>
      </c>
      <c r="B15" s="67"/>
      <c r="C15" s="549">
        <v>4300</v>
      </c>
      <c r="D15" s="598">
        <v>99.99</v>
      </c>
      <c r="E15" s="549"/>
      <c r="F15" s="551">
        <f t="shared" si="0"/>
        <v>4300</v>
      </c>
    </row>
    <row r="16" spans="1:6" ht="12.75">
      <c r="A16" s="66" t="s">
        <v>873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874</v>
      </c>
      <c r="B17" s="67"/>
      <c r="C17" s="549">
        <f>198000/1000</f>
        <v>198</v>
      </c>
      <c r="D17" s="598">
        <v>99</v>
      </c>
      <c r="E17" s="549"/>
      <c r="F17" s="551">
        <f t="shared" si="0"/>
        <v>198</v>
      </c>
    </row>
    <row r="18" spans="1:6" ht="12.75">
      <c r="A18" s="66" t="s">
        <v>875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876</v>
      </c>
      <c r="B19" s="67"/>
      <c r="C19" s="549">
        <v>4867</v>
      </c>
      <c r="D19" s="598">
        <v>60</v>
      </c>
      <c r="E19" s="549"/>
      <c r="F19" s="551">
        <f t="shared" si="0"/>
        <v>4867</v>
      </c>
    </row>
    <row r="20" spans="1:6" ht="12.75">
      <c r="A20" s="66" t="s">
        <v>877</v>
      </c>
      <c r="B20" s="67"/>
      <c r="C20" s="549">
        <v>4720</v>
      </c>
      <c r="D20" s="598">
        <v>100</v>
      </c>
      <c r="E20" s="549"/>
      <c r="F20" s="551">
        <f t="shared" si="0"/>
        <v>4720</v>
      </c>
    </row>
    <row r="21" spans="1:6" ht="12.75">
      <c r="A21" s="66" t="s">
        <v>892</v>
      </c>
      <c r="B21" s="70"/>
      <c r="C21" s="549">
        <v>22611</v>
      </c>
      <c r="D21" s="598">
        <v>99.99</v>
      </c>
      <c r="E21" s="599">
        <v>22611</v>
      </c>
      <c r="F21" s="600">
        <f>(C21-E21)</f>
        <v>0</v>
      </c>
    </row>
    <row r="22" spans="1:6" ht="12" customHeight="1">
      <c r="A22" s="66"/>
      <c r="B22" s="70"/>
      <c r="C22" s="549"/>
      <c r="D22" s="598"/>
      <c r="E22" s="601"/>
      <c r="F22" s="600">
        <f>(C22-E22)</f>
        <v>0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562</v>
      </c>
      <c r="B24" s="69" t="s">
        <v>828</v>
      </c>
      <c r="C24" s="536">
        <f>SUM(C11:C23)</f>
        <v>42366.248</v>
      </c>
      <c r="D24" s="536"/>
      <c r="E24" s="604">
        <f>SUM(E11:E23)</f>
        <v>22611</v>
      </c>
      <c r="F24" s="550">
        <f>SUM(F11:F23)</f>
        <v>19755.248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829</v>
      </c>
      <c r="B25" s="70"/>
      <c r="C25" s="536"/>
      <c r="D25" s="536"/>
      <c r="E25" s="536"/>
      <c r="F25" s="550"/>
    </row>
    <row r="26" spans="1:6" ht="12.75">
      <c r="A26" s="66"/>
      <c r="B26" s="70"/>
      <c r="C26" s="549"/>
      <c r="D26" s="598"/>
      <c r="E26" s="601"/>
      <c r="F26" s="600">
        <f>C26-E26</f>
        <v>0</v>
      </c>
    </row>
    <row r="27" spans="1:6" ht="12.75">
      <c r="A27" s="66"/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.75">
      <c r="A36" s="66"/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/>
      <c r="B37" s="67"/>
      <c r="C37" s="549"/>
      <c r="D37" s="549"/>
      <c r="E37" s="549"/>
      <c r="F37" s="551">
        <f t="shared" si="1"/>
        <v>0</v>
      </c>
    </row>
    <row r="38" spans="1:6" ht="12.75">
      <c r="A38" s="66"/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579</v>
      </c>
      <c r="B39" s="69" t="s">
        <v>830</v>
      </c>
      <c r="C39" s="536"/>
      <c r="D39" s="536"/>
      <c r="E39" s="536"/>
      <c r="F39" s="550"/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831</v>
      </c>
      <c r="B40" s="70"/>
      <c r="C40" s="536"/>
      <c r="D40" s="536"/>
      <c r="E40" s="536"/>
      <c r="F40" s="550"/>
    </row>
    <row r="41" spans="1:6" ht="12.75">
      <c r="A41" s="66"/>
      <c r="B41" s="70"/>
      <c r="C41" s="549"/>
      <c r="D41" s="549"/>
      <c r="E41" s="549"/>
      <c r="F41" s="551">
        <f>C41-E41</f>
        <v>0</v>
      </c>
    </row>
    <row r="42" spans="1:6" ht="12.75">
      <c r="A42" s="66" t="s">
        <v>890</v>
      </c>
      <c r="B42" s="70"/>
      <c r="C42" s="549">
        <v>1064</v>
      </c>
      <c r="D42" s="549"/>
      <c r="E42" s="549"/>
      <c r="F42" s="551">
        <f aca="true" t="shared" si="2" ref="F42:F55">C42-E42</f>
        <v>1064</v>
      </c>
    </row>
    <row r="43" spans="1:6" ht="12.75">
      <c r="A43" s="66" t="s">
        <v>891</v>
      </c>
      <c r="B43" s="70"/>
      <c r="C43" s="549">
        <v>24</v>
      </c>
      <c r="D43" s="549"/>
      <c r="E43" s="549"/>
      <c r="F43" s="551">
        <f t="shared" si="2"/>
        <v>24</v>
      </c>
    </row>
    <row r="44" spans="1:6" ht="12.75">
      <c r="A44" s="66"/>
      <c r="B44" s="70"/>
      <c r="C44" s="549"/>
      <c r="D44" s="549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598</v>
      </c>
      <c r="B56" s="69" t="s">
        <v>832</v>
      </c>
      <c r="C56" s="536">
        <f>SUM(C41:C55)</f>
        <v>1088</v>
      </c>
      <c r="D56" s="536"/>
      <c r="E56" s="536">
        <f>SUM(E41:E55)</f>
        <v>0</v>
      </c>
      <c r="F56" s="550">
        <f>SUM(F41:F55)</f>
        <v>1088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833</v>
      </c>
      <c r="B57" s="70"/>
      <c r="C57" s="536"/>
      <c r="D57" s="536"/>
      <c r="E57" s="536"/>
      <c r="F57" s="550"/>
    </row>
    <row r="58" spans="1:6" ht="14.25" customHeight="1">
      <c r="A58" s="66" t="s">
        <v>885</v>
      </c>
      <c r="B58" s="70"/>
      <c r="C58" s="612">
        <v>1017</v>
      </c>
      <c r="D58" s="598">
        <v>7.39</v>
      </c>
      <c r="E58" s="612">
        <v>1017</v>
      </c>
      <c r="F58" s="600">
        <f>(C58-E58)</f>
        <v>0</v>
      </c>
    </row>
    <row r="59" spans="1:6" ht="12.75">
      <c r="A59" s="66" t="s">
        <v>886</v>
      </c>
      <c r="B59" s="67"/>
      <c r="C59" s="549">
        <f>10000/1000</f>
        <v>10</v>
      </c>
      <c r="D59" s="598"/>
      <c r="E59" s="549"/>
      <c r="F59" s="551">
        <f>C59-E59</f>
        <v>10</v>
      </c>
    </row>
    <row r="60" spans="1:6" ht="12.75">
      <c r="A60" s="66" t="s">
        <v>887</v>
      </c>
      <c r="B60" s="70"/>
      <c r="C60" s="549">
        <v>0</v>
      </c>
      <c r="D60" s="549"/>
      <c r="E60" s="549"/>
      <c r="F60" s="551">
        <f aca="true" t="shared" si="3" ref="F60:F72">C60-E60</f>
        <v>0</v>
      </c>
    </row>
    <row r="61" spans="1:6" ht="12.75">
      <c r="A61" s="66" t="s">
        <v>888</v>
      </c>
      <c r="B61" s="70"/>
      <c r="C61" s="549">
        <f>4200/1000</f>
        <v>4.2</v>
      </c>
      <c r="D61" s="549"/>
      <c r="E61" s="549"/>
      <c r="F61" s="551">
        <f t="shared" si="3"/>
        <v>4.2</v>
      </c>
    </row>
    <row r="62" spans="1:6" ht="12.75">
      <c r="A62" s="66" t="s">
        <v>889</v>
      </c>
      <c r="B62" s="70"/>
      <c r="C62" s="549">
        <f>1740/1000</f>
        <v>1.74</v>
      </c>
      <c r="D62" s="549"/>
      <c r="E62" s="549"/>
      <c r="F62" s="551">
        <f t="shared" si="3"/>
        <v>1.74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834</v>
      </c>
      <c r="B73" s="69" t="s">
        <v>835</v>
      </c>
      <c r="C73" s="536">
        <f>SUM(C58:C72)</f>
        <v>1032.94</v>
      </c>
      <c r="D73" s="536"/>
      <c r="E73" s="536">
        <f>SUM(E59:E72)</f>
        <v>0</v>
      </c>
      <c r="F73" s="550">
        <f>SUM(F59:F72)</f>
        <v>15.94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836</v>
      </c>
      <c r="B74" s="69" t="s">
        <v>837</v>
      </c>
      <c r="C74" s="536">
        <f>C73+C56+C39+C24</f>
        <v>44487.188</v>
      </c>
      <c r="D74" s="536"/>
      <c r="E74" s="536">
        <f>E73+E56+E39+E24</f>
        <v>22611</v>
      </c>
      <c r="F74" s="550">
        <f>F73+F56+F39+F24</f>
        <v>20859.188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838</v>
      </c>
      <c r="B75" s="69"/>
      <c r="C75" s="536"/>
      <c r="D75" s="536"/>
      <c r="E75" s="536"/>
      <c r="F75" s="550"/>
    </row>
    <row r="76" spans="1:6" ht="14.25" customHeight="1">
      <c r="A76" s="66" t="s">
        <v>827</v>
      </c>
      <c r="B76" s="70"/>
      <c r="C76" s="536"/>
      <c r="D76" s="536"/>
      <c r="E76" s="536"/>
      <c r="F76" s="550"/>
    </row>
    <row r="77" spans="1:6" ht="12.75">
      <c r="A77" s="66" t="s">
        <v>868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872</v>
      </c>
      <c r="B78" s="70"/>
      <c r="C78" s="549">
        <v>13</v>
      </c>
      <c r="D78" s="599">
        <v>100</v>
      </c>
      <c r="E78" s="549"/>
      <c r="F78" s="551">
        <f aca="true" t="shared" si="4" ref="F78:F91">C78-E78</f>
        <v>13</v>
      </c>
    </row>
    <row r="79" spans="1:6" ht="12.75">
      <c r="A79" s="66" t="s">
        <v>547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550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562</v>
      </c>
      <c r="B92" s="69" t="s">
        <v>839</v>
      </c>
      <c r="C92" s="536">
        <f>SUM(C77:C91)</f>
        <v>3784.094</v>
      </c>
      <c r="D92" s="536"/>
      <c r="E92" s="536">
        <f>SUM(E77:E91)</f>
        <v>0</v>
      </c>
      <c r="F92" s="550">
        <f>SUM(F77:F91)</f>
        <v>3784.094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829</v>
      </c>
      <c r="B93" s="70"/>
      <c r="C93" s="536"/>
      <c r="D93" s="536"/>
      <c r="E93" s="536"/>
      <c r="F93" s="550"/>
    </row>
    <row r="94" spans="1:6" ht="12.75">
      <c r="A94" s="66" t="s">
        <v>541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544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547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550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579</v>
      </c>
      <c r="B109" s="69" t="s">
        <v>840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831</v>
      </c>
      <c r="B110" s="70"/>
      <c r="C110" s="536"/>
      <c r="D110" s="536"/>
      <c r="E110" s="536"/>
      <c r="F110" s="550"/>
    </row>
    <row r="111" spans="1:6" ht="12.75">
      <c r="A111" s="66" t="s">
        <v>541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544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547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550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598</v>
      </c>
      <c r="B126" s="69" t="s">
        <v>841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833</v>
      </c>
      <c r="B127" s="70"/>
      <c r="C127" s="536"/>
      <c r="D127" s="536"/>
      <c r="E127" s="536"/>
      <c r="F127" s="550"/>
    </row>
    <row r="128" spans="1:6" ht="12.75">
      <c r="A128" s="66" t="s">
        <v>541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544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547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550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834</v>
      </c>
      <c r="B143" s="69" t="s">
        <v>842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843</v>
      </c>
      <c r="B144" s="69" t="s">
        <v>844</v>
      </c>
      <c r="C144" s="536">
        <f>C143+C126+C109+C92</f>
        <v>3784.094</v>
      </c>
      <c r="D144" s="536"/>
      <c r="E144" s="536">
        <f>E143+E126+E109+E92</f>
        <v>0</v>
      </c>
      <c r="F144" s="550">
        <f>F143+F126+F109+F92</f>
        <v>3784.094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893</v>
      </c>
      <c r="B146" s="560"/>
      <c r="C146" s="647" t="s">
        <v>845</v>
      </c>
      <c r="D146" s="647"/>
      <c r="E146" s="647"/>
      <c r="F146" s="647"/>
    </row>
    <row r="147" spans="1:6" ht="12.75">
      <c r="A147" s="75"/>
      <c r="B147" s="76"/>
      <c r="C147" s="75" t="s">
        <v>869</v>
      </c>
      <c r="D147" s="75"/>
      <c r="E147" s="75"/>
      <c r="F147" s="75"/>
    </row>
    <row r="148" spans="1:6" ht="12.75">
      <c r="A148" s="75"/>
      <c r="B148" s="76"/>
      <c r="C148" s="647" t="s">
        <v>852</v>
      </c>
      <c r="D148" s="647"/>
      <c r="E148" s="647"/>
      <c r="F148" s="647"/>
    </row>
    <row r="149" spans="3:5" ht="12.75">
      <c r="C149" s="75" t="s">
        <v>870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94:F108 C77:F91 C59:F72 C26:F38 C11:F23 C41:F55 D58 F5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2009-07-28T11:46:22Z</cp:lastPrinted>
  <dcterms:created xsi:type="dcterms:W3CDTF">2000-06-29T12:02:40Z</dcterms:created>
  <dcterms:modified xsi:type="dcterms:W3CDTF">2009-07-28T12:24:39Z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