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<sst xmlns="http://schemas.openxmlformats.org/spreadsheetml/2006/main" count="1076" uniqueCount="898">
  <si>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</si>
  <si>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</si>
  <si>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</si>
  <si>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</si>
  <si>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</si>
  <si>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</si>
  <si>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</si>
  <si>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</si>
  <si>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</si>
  <si>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</si>
  <si>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</si>
  <si>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</si>
  <si>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</si>
  <si>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</si>
  <si>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</si>
  <si>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</si>
  <si>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</si>
  <si>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</si>
  <si>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</si>
  <si>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</si>
  <si>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</si>
  <si>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</si>
  <si>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</si>
  <si>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</si>
  <si>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</si>
  <si>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</si>
  <si>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</si>
  <si>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</si>
  <si>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</si>
  <si>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</si>
  <si>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</si>
  <si>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</si>
  <si>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</si>
  <si>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</si>
  <si>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</si>
  <si>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</si>
  <si>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</si>
  <si>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</si>
  <si>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</si>
  <si>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</si>
  <si>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</si>
  <si>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</si>
  <si>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</si>
  <si>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</si>
  <si>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</si>
  <si>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</si>
  <si>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</si>
  <si>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</si>
  <si>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</si>
  <si>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</si>
  <si>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</si>
  <si>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</si>
  <si>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</si>
  <si>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</si>
  <si>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</si>
  <si>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</si>
  <si>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</si>
  <si>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</si>
  <si>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</si>
  <si>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</si>
  <si>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</si>
  <si>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</si>
  <si>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</si>
  <si>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</si>
  <si>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</si>
  <si>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</si>
  <si>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</si>
  <si>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</si>
  <si>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</si>
  <si>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</si>
  <si>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</si>
  <si>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</si>
  <si>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</si>
  <si>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</si>
  <si>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</si>
  <si>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</si>
  <si>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</si>
  <si>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</si>
  <si>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</si>
  <si>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</si>
  <si>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</si>
  <si>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</si>
  <si>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</si>
  <si>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</si>
  <si>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</si>
  <si>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</si>
  <si>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</si>
  <si>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</si>
  <si>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</si>
  <si>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</si>
  <si>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</si>
  <si>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</si>
  <si>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</si>
  <si>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</si>
  <si>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</si>
  <si>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</si>
  <si>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</si>
  <si>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</si>
  <si>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</si>
  <si>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</si>
  <si>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</si>
  <si>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</si>
  <si>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</si>
  <si>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</si>
  <si>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</si>
  <si>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</si>
  <si>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</si>
  <si>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</si>
  <si>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</si>
  <si>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</si>
  <si>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</si>
  <si>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</si>
  <si>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</si>
  <si>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</si>
  <si>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</si>
  <si>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</si>
  <si>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</si>
  <si>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</si>
  <si>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</si>
  <si>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</si>
  <si>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</si>
  <si>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</si>
  <si>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</si>
  <si>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</si>
  <si>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</si>
  <si>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</si>
  <si>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</si>
  <si>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</si>
  <si>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</si>
  <si>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</si>
  <si>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</si>
  <si>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</si>
  <si>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</si>
  <si>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</si>
  <si>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</si>
  <si>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</si>
  <si>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</si>
  <si>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</si>
  <si>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</si>
  <si>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</si>
  <si>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</si>
  <si>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</si>
  <si>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</si>
  <si>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</si>
  <si>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</si>
  <si>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</si>
  <si>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</si>
  <si>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</si>
  <si>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</si>
  <si>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</si>
  <si>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</si>
  <si>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</si>
  <si>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</si>
  <si>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</si>
  <si>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</si>
  <si>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</si>
  <si>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</si>
  <si>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</si>
  <si>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</si>
  <si>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</si>
  <si>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</si>
  <si>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</si>
  <si>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</si>
  <si>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</si>
  <si>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</si>
  <si>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</si>
  <si>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</si>
  <si>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</si>
  <si>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</si>
  <si>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</si>
  <si>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</si>
  <si>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</si>
  <si>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</si>
  <si>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</si>
  <si>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</si>
  <si>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</si>
  <si>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</si>
  <si>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</si>
  <si>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</si>
  <si>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</si>
  <si>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</si>
  <si>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</si>
  <si>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</si>
  <si>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</si>
  <si>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</si>
  <si>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</si>
  <si>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</si>
  <si>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</si>
  <si>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</si>
  <si>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</si>
  <si>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</si>
  <si>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</si>
  <si>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</si>
  <si>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</si>
  <si>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</si>
  <si>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</si>
  <si>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</si>
  <si>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</si>
  <si>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</si>
  <si>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</si>
  <si>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</si>
  <si>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</si>
  <si>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</si>
  <si>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</si>
  <si>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</si>
  <si>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</si>
  <si>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</si>
  <si>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</si>
  <si>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</si>
  <si>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</si>
  <si>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</si>
  <si>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</si>
  <si>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</si>
  <si>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</si>
  <si>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</si>
  <si>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</si>
  <si>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</si>
  <si>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</si>
  <si>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</si>
  <si>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</si>
  <si>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</si>
  <si>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</si>
  <si>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</si>
  <si>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</si>
  <si>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</si>
  <si>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</si>
  <si>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</si>
  <si>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</si>
  <si>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</si>
  <si>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</si>
  <si>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</si>
  <si>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</si>
  <si>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</si>
  <si>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</si>
  <si>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</si>
  <si>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</si>
  <si>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</si>
  <si>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</si>
  <si>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</si>
  <si>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</si>
  <si>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</si>
  <si>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</si>
  <si>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</si>
  <si>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</si>
  <si>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</si>
  <si>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</si>
  <si>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</si>
  <si>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</si>
  <si>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</si>
  <si>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</si>
  <si>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</si>
  <si>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</si>
  <si>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</si>
  <si>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</si>
  <si>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</si>
  <si>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</si>
  <si>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</si>
  <si>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</si>
  <si>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</si>
  <si>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</si>
  <si>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</si>
  <si>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</si>
  <si>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</si>
  <si>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</si>
  <si>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</si>
  <si>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</si>
  <si>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</si>
  <si>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</si>
  <si>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</si>
  <si>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</si>
  <si>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</si>
  <si>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</si>
  <si>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</si>
  <si>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</si>
  <si>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</si>
  <si>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</si>
  <si>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</si>
  <si>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</si>
  <si>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</si>
  <si>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</si>
  <si>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</si>
  <si>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</si>
  <si>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</si>
  <si>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</si>
  <si>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</si>
  <si>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</si>
  <si>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</si>
  <si>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</si>
  <si>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</si>
  <si>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</si>
  <si>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</si>
  <si>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</si>
  <si>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</si>
  <si>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</si>
  <si>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</si>
  <si>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</si>
  <si>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</si>
  <si>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</si>
  <si>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</si>
  <si>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</si>
  <si>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</si>
  <si>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</si>
  <si>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</si>
  <si>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</si>
  <si>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</si>
  <si>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</si>
  <si>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</si>
  <si>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</si>
  <si>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</si>
  <si>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</si>
  <si>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</si>
  <si>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</si>
  <si>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</si>
  <si>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</si>
  <si>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</si>
  <si>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</si>
  <si>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</si>
  <si>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</si>
  <si>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</si>
  <si>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</si>
  <si>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</si>
  <si>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</si>
  <si>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</si>
  <si>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</si>
  <si>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</si>
  <si>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</si>
  <si>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</si>
  <si>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</si>
  <si>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</si>
  <si>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</si>
  <si>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</si>
  <si>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</si>
  <si>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</si>
  <si>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</si>
  <si>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</si>
  <si>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</si>
  <si>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</si>
  <si>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</si>
  <si>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</si>
  <si>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</si>
  <si>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</si>
  <si>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</si>
  <si>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</si>
  <si>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</si>
  <si>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</si>
  <si>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</si>
  <si>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</si>
  <si>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</si>
  <si>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</si>
  <si>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</si>
  <si>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</si>
  <si>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</si>
  <si>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</si>
  <si>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</si>
  <si>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</si>
  <si>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</si>
  <si>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</si>
  <si>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</si>
  <si>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</si>
  <si>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</si>
  <si>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</si>
  <si>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</si>
  <si>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</si>
  <si>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</si>
  <si>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</si>
  <si>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</si>
  <si>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</si>
  <si>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</si>
  <si>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</si>
  <si>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</si>
  <si>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</si>
  <si>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</si>
  <si>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</si>
  <si>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</si>
  <si>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</si>
  <si>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</si>
  <si>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</si>
  <si>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</si>
  <si>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</si>
  <si>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</si>
  <si>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</si>
  <si>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</si>
  <si>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</si>
  <si>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</si>
  <si>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</si>
  <si>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</si>
  <si>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</si>
  <si>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</si>
  <si>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</si>
  <si>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</si>
  <si>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</si>
  <si>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</si>
  <si>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</si>
  <si>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</si>
  <si>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</si>
  <si>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</si>
  <si>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</si>
  <si>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</si>
  <si>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</si>
  <si>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</si>
  <si>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</si>
  <si>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</si>
  <si>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</si>
  <si>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</si>
  <si>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</si>
  <si>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</si>
  <si>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</si>
  <si>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</si>
  <si>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</si>
  <si>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</si>
  <si>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</si>
  <si>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</si>
  <si>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</si>
  <si>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</si>
  <si>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</si>
  <si>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</si>
  <si>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</si>
  <si>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</si>
  <si>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</si>
  <si>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</si>
  <si>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</si>
  <si>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</si>
  <si>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</si>
  <si>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</si>
  <si>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</si>
  <si>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</si>
  <si>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</si>
  <si>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</si>
  <si>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</si>
  <si>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</si>
  <si>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</si>
  <si>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</si>
  <si>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</si>
  <si>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</si>
  <si>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</si>
  <si>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</si>
  <si>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</si>
  <si>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</si>
  <si>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</si>
  <si>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</si>
  <si>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</si>
  <si>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</si>
  <si>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</si>
  <si>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</si>
  <si>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</si>
  <si>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</si>
  <si>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</si>
  <si>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</si>
  <si>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</si>
  <si>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</si>
  <si>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</si>
  <si>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</si>
  <si>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</si>
  <si>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</si>
  <si>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</si>
  <si>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</si>
  <si>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</si>
  <si>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</si>
  <si>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</si>
  <si>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</si>
  <si>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</si>
  <si>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</si>
  <si>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</si>
  <si>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</si>
  <si>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</si>
  <si>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</si>
  <si>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</si>
  <si>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</si>
  <si>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</si>
  <si>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</si>
  <si>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</si>
  <si>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</si>
  <si>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</si>
  <si>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</si>
  <si>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</si>
  <si>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</si>
  <si>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</si>
  <si>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</si>
  <si>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</si>
  <si>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</si>
  <si>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</si>
  <si>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</si>
  <si>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</si>
  <si>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</si>
  <si>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</si>
  <si>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</si>
  <si>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</si>
  <si>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</si>
  <si>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</si>
  <si>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</si>
  <si>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</si>
  <si>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</si>
  <si>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</si>
  <si>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</si>
  <si>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</si>
  <si>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</si>
  <si>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</si>
  <si>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</si>
  <si>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</si>
  <si>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</si>
  <si>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</si>
  <si>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</si>
  <si>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</si>
  <si>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</si>
  <si>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</si>
  <si>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</si>
  <si>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</si>
  <si>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</si>
  <si>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</si>
  <si>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</si>
  <si>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</si>
  <si>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</si>
  <si>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</si>
  <si>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</si>
  <si>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</si>
  <si>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</si>
  <si>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</si>
  <si>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</si>
  <si>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</si>
  <si>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</si>
  <si>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</si>
  <si>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</si>
  <si>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</si>
  <si>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</si>
  <si>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</si>
  <si>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</si>
  <si>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</si>
  <si>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</si>
  <si>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</si>
  <si>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</si>
  <si>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</si>
  <si>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</si>
  <si>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</si>
  <si>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</si>
  <si>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</si>
  <si>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</si>
  <si>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</si>
  <si>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</si>
  <si>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</si>
  <si>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</si>
  <si>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</si>
  <si>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</si>
  <si>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</si>
  <si>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</si>
  <si>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</si>
  <si>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</si>
  <si>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</si>
  <si>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</si>
  <si>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</si>
  <si>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</si>
  <si>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</si>
  <si>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</si>
  <si>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</si>
  <si>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</si>
  <si>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</si>
  <si>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</si>
  <si>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</si>
  <si>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</si>
  <si>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</si>
  <si>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</si>
  <si>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</si>
  <si>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</si>
  <si>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</si>
  <si>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</si>
  <si>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</si>
  <si>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</si>
  <si>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</si>
  <si>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</si>
  <si>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</si>
  <si>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</si>
  <si>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</si>
  <si>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</si>
  <si>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</si>
  <si>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</si>
  <si>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</si>
  <si>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</si>
  <si>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</si>
  <si>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</si>
  <si>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</si>
  <si>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</si>
  <si>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</si>
  <si>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</si>
  <si>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</si>
  <si>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</si>
  <si>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</si>
  <si>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</si>
  <si>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</si>
  <si>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</si>
  <si>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</si>
  <si>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</si>
  <si>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</si>
  <si>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</si>
  <si>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</si>
  <si>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</si>
  <si>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</si>
  <si>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</si>
  <si>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</si>
  <si>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</si>
  <si>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</si>
  <si>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</si>
  <si>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</si>
  <si>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</si>
  <si>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</si>
  <si>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</si>
  <si>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</si>
  <si>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</si>
  <si>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</si>
  <si>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</si>
  <si>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</si>
  <si>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</si>
  <si>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</si>
  <si>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</si>
  <si>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</si>
  <si>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</si>
  <si>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</si>
  <si>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</si>
  <si>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</si>
  <si>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</si>
  <si>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</si>
  <si>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</si>
  <si>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</si>
  <si>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</si>
  <si>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</si>
  <si>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</si>
  <si>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</si>
  <si>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</si>
  <si>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</si>
  <si>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</si>
  <si>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</si>
  <si>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</si>
  <si>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</si>
  <si>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</si>
  <si>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</si>
  <si>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</si>
  <si>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</si>
  <si>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</si>
  <si>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</si>
  <si>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</si>
  <si>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</si>
  <si>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</si>
  <si>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</si>
  <si>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</si>
  <si>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</si>
  <si>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</si>
  <si>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</si>
  <si>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</si>
  <si>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</si>
  <si>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</si>
  <si>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</si>
  <si>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</si>
  <si>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</si>
  <si>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</si>
  <si>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</si>
  <si>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</si>
  <si>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</si>
  <si>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</si>
  <si>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</si>
  <si>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</si>
  <si>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</si>
  <si>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</si>
  <si>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</si>
  <si>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</si>
  <si>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</si>
  <si>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</si>
  <si>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</si>
  <si>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</si>
  <si>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</si>
  <si>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</si>
  <si>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</si>
  <si>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</si>
  <si>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</si>
  <si>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</si>
  <si>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</si>
  <si>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</si>
  <si>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</si>
  <si>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</si>
  <si>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</si>
  <si>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</si>
  <si>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</si>
  <si>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</si>
  <si>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</si>
  <si>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</si>
  <si>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</si>
  <si>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</si>
  <si>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</si>
  <si>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</si>
  <si>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</si>
  <si>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</si>
  <si>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</si>
  <si>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</si>
  <si>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</si>
  <si>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</si>
  <si>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</si>
  <si>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</si>
  <si>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</si>
  <si>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</si>
  <si>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</si>
  <si>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</si>
  <si>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</si>
  <si>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</si>
  <si>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</si>
  <si>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</si>
  <si>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</si>
  <si>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</si>
  <si>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</si>
  <si>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</si>
  <si>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</si>
  <si>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</si>
  <si>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</si>
  <si>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</si>
  <si>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</si>
  <si>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</si>
  <si>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</si>
  <si>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</si>
  <si>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</si>
  <si>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</si>
  <si>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</si>
  <si>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</si>
  <si>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</si>
  <si>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</si>
  <si>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</si>
  <si>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</si>
  <si>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</si>
  <si>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</si>
  <si>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</si>
  <si>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</si>
  <si>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</si>
  <si>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</si>
  <si>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</si>
  <si>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</si>
  <si>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</si>
  <si>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</si>
  <si>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</si>
  <si>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</si>
  <si>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</si>
  <si>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</si>
  <si>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</si>
  <si>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</si>
  <si>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</si>
  <si>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</si>
  <si>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</si>
  <si>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</si>
  <si>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</si>
  <si>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</si>
  <si>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</si>
  <si>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</si>
  <si>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</si>
  <si>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</si>
  <si>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</si>
  <si>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</si>
  <si>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</si>
  <si>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</si>
  <si>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</si>
  <si>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</si>
  <si>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</si>
  <si>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</si>
  <si>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</si>
  <si>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</si>
  <si>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</si>
  <si>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</si>
  <si>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</si>
  <si>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</si>
  <si>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</si>
  <si>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</si>
  <si>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</si>
  <si>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</si>
  <si>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</si>
  <si>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</si>
  <si>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</si>
  <si>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</si>
  <si>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</si>
  <si>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</si>
  <si>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</si>
  <si>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</si>
  <si>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</si>
  <si>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</si>
  <si>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</si>
  <si>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</si>
  <si>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</si>
  <si>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</si>
  <si>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</si>
  <si>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</si>
  <si>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</si>
  <si>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</si>
  <si>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</si>
  <si>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</si>
  <si>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</si>
  <si>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</si>
  <si>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</si>
  <si>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</si>
  <si>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</si>
  <si>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</si>
  <si>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</si>
  <si>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</si>
  <si>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</si>
  <si>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</si>
  <si>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</si>
  <si>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</si>
  <si>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</si>
  <si>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</si>
  <si>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</si>
  <si>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</si>
  <si>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</si>
  <si>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</si>
  <si>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</si>
  <si>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</si>
  <si>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</si>
  <si>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</si>
  <si>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</si>
  <si>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</si>
  <si>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</si>
  <si>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</si>
  <si>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</si>
  <si>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</si>
  <si>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</si>
  <si>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</si>
  <si>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</si>
  <si>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</si>
  <si>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</si>
  <si>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</si>
  <si>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</si>
  <si>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</si>
  <si>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</si>
  <si>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</si>
  <si>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</si>
  <si>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</si>
  <si>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</si>
  <si>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</si>
  <si>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</si>
  <si>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</si>
  <si>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</si>
  <si>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</si>
  <si>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</si>
  <si>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</si>
  <si>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</si>
  <si>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</si>
  <si>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</si>
  <si>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</si>
  <si>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</si>
  <si>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</si>
  <si>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</si>
  <si>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</si>
  <si>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</si>
  <si>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</si>
  <si>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</si>
  <si>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</si>
  <si>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</si>
  <si>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</si>
  <si>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</si>
  <si>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НЕКОНСОЛИДИРАН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</si>
  <si>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</si>
  <si>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</si>
  <si>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</si>
  <si>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</si>
  <si>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</si>
  <si>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</si>
  <si>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</si>
  <si>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</si>
  <si>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</si>
  <si>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</si>
  <si>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</si>
  <si>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</si>
  <si>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</si>
  <si>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</si>
  <si>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7.МОМИНА КРЕПОСТ АД</t>
  </si>
  <si>
    <t>6.СОФАРМА БИЛДИНГС АДСИЦ</t>
  </si>
  <si>
    <t>1.ДОВЕРИЕ ОБЕДИНЕН ХОЛДИНГ АД</t>
  </si>
  <si>
    <t>2."СОФАРМА ИМОТИ" АДСИЦ</t>
  </si>
  <si>
    <t>3.МЕДИКА АД</t>
  </si>
  <si>
    <t>4.ЕКОБУЛПАК АД</t>
  </si>
  <si>
    <t>1.СОФАРМА USA</t>
  </si>
  <si>
    <t>2.СОФАРМА ПОЛАНД</t>
  </si>
  <si>
    <t xml:space="preserve">3.РОСТБАЛКАНФАРМ </t>
  </si>
  <si>
    <t>4.СОФАРМА ЗДРОВИТ АД</t>
  </si>
  <si>
    <t>5.ВИТАМИНА АД</t>
  </si>
  <si>
    <t>6.ИВАНЧИЧ И СИНОВЕ</t>
  </si>
  <si>
    <t>8.ЕКСТАБ КОРПОРАЦИЯ - САЩ</t>
  </si>
  <si>
    <t>7.БРИЗ - ЛАТВИЯ</t>
  </si>
  <si>
    <t>1.ОЛАЙНФАРМА АД</t>
  </si>
  <si>
    <t>01.01.-31.12.2010</t>
  </si>
  <si>
    <t xml:space="preserve">Дата на съставяне:29.01.2011               </t>
  </si>
  <si>
    <t>Дата на съставяне: 29.01.2011</t>
  </si>
  <si>
    <t xml:space="preserve">Дата на съставяне:  29.01.2011                                     </t>
  </si>
  <si>
    <t xml:space="preserve">ПРЕДВАРИТЕЛЕН ОТЧЕТ ЗА ДОХОДИТЕ  </t>
  </si>
  <si>
    <t>ПРЕДВАРИТЕЛЕН  ОТЧЕТ ЗА ПАРИЧНИТЕ ПОТОЦИ ПО ПРЕКИЯ МЕТОД</t>
  </si>
  <si>
    <t xml:space="preserve">                                                                       ПРЕДВАРИТЕЛНА СПРАВКА ЗА НЕТЕКУЩИТЕ АКТИВИ </t>
  </si>
  <si>
    <t xml:space="preserve">ПРЕДВАРИТЕЛНА СПРАВКА ЗА ВЗЕМАНИЯТА, ЗАДЪЛЖЕНИЯТА И ПРОВИЗИИТЕ </t>
  </si>
  <si>
    <t xml:space="preserve"> СПРАВКА</t>
  </si>
  <si>
    <t>ПРЕДВАРИТЕЛНА</t>
  </si>
  <si>
    <t xml:space="preserve">        ПРЕДВАРИТЕЛНА  СПРАВКА </t>
  </si>
  <si>
    <t xml:space="preserve">Дата  на съставяне: 29.01.2011                                                                                                                                </t>
  </si>
  <si>
    <t>Дата на съставяне:29.01.2011</t>
  </si>
  <si>
    <t>8. УНИФАРМ АД</t>
  </si>
  <si>
    <t>9. СОФАРМА ВАРШАВА ООД</t>
  </si>
  <si>
    <t>5.МАРИЦАТЕКС АД</t>
  </si>
  <si>
    <t>6.УНИКРЕДИТ БУЛБАНК АД /ЕЙЧ ВИ БИ БАНК/</t>
  </si>
  <si>
    <t>7.ХИДРОИЗОМАТ АД</t>
  </si>
  <si>
    <t xml:space="preserve">ПРЕДВАРИТЕЛЕН СЧЕТОВОДЕН  БАЛАНС </t>
  </si>
</sst>
</file>

<file path=xl/styles.xml><?xml version="1.0" encoding="utf-8"?>
<styleSheet xmlns="http://schemas.openxmlformats.org/spreadsheetml/2006/main">
  <numFmts count="3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2" sqref="A2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28.5">
      <c r="A1" s="268" t="s">
        <v>897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0</v>
      </c>
      <c r="B3" s="268"/>
      <c r="C3" s="268"/>
      <c r="D3" s="268"/>
      <c r="E3" s="574" t="s">
        <v>848</v>
      </c>
      <c r="F3" s="273" t="s">
        <v>1</v>
      </c>
      <c r="G3" s="226"/>
      <c r="H3" s="594">
        <v>831902088</v>
      </c>
    </row>
    <row r="4" spans="1:8" ht="28.5">
      <c r="A4" s="204" t="s">
        <v>2</v>
      </c>
      <c r="B4" s="582"/>
      <c r="C4" s="582"/>
      <c r="D4" s="583"/>
      <c r="E4" s="575" t="s">
        <v>849</v>
      </c>
      <c r="F4" s="224" t="s">
        <v>3</v>
      </c>
      <c r="G4" s="225"/>
      <c r="H4" s="594">
        <v>684</v>
      </c>
    </row>
    <row r="5" spans="1:8" ht="15">
      <c r="A5" s="204" t="s">
        <v>4</v>
      </c>
      <c r="B5" s="268"/>
      <c r="C5" s="268"/>
      <c r="D5" s="268"/>
      <c r="E5" s="595" t="s">
        <v>879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26010</v>
      </c>
      <c r="D11" s="205">
        <v>25711</v>
      </c>
      <c r="E11" s="293" t="s">
        <v>21</v>
      </c>
      <c r="F11" s="298" t="s">
        <v>22</v>
      </c>
      <c r="G11" s="206">
        <v>132000</v>
      </c>
      <c r="H11" s="206">
        <v>132000</v>
      </c>
    </row>
    <row r="12" spans="1:8" ht="15">
      <c r="A12" s="291" t="s">
        <v>23</v>
      </c>
      <c r="B12" s="297" t="s">
        <v>24</v>
      </c>
      <c r="C12" s="205">
        <v>37942</v>
      </c>
      <c r="D12" s="205">
        <v>40664</v>
      </c>
      <c r="E12" s="293" t="s">
        <v>25</v>
      </c>
      <c r="F12" s="298" t="s">
        <v>26</v>
      </c>
      <c r="G12" s="207">
        <v>132000</v>
      </c>
      <c r="H12" s="207">
        <v>132000</v>
      </c>
    </row>
    <row r="13" spans="1:8" ht="15">
      <c r="A13" s="291" t="s">
        <v>27</v>
      </c>
      <c r="B13" s="297" t="s">
        <v>28</v>
      </c>
      <c r="C13" s="205">
        <v>28819</v>
      </c>
      <c r="D13" s="205">
        <v>32083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2703</v>
      </c>
      <c r="D14" s="205">
        <v>2695</v>
      </c>
      <c r="E14" s="299" t="s">
        <v>33</v>
      </c>
      <c r="F14" s="298" t="s">
        <v>34</v>
      </c>
      <c r="G14" s="391">
        <v>-2392</v>
      </c>
      <c r="H14" s="391">
        <v>0</v>
      </c>
    </row>
    <row r="15" spans="1:8" ht="15">
      <c r="A15" s="291" t="s">
        <v>35</v>
      </c>
      <c r="B15" s="297" t="s">
        <v>36</v>
      </c>
      <c r="C15" s="205">
        <v>6795</v>
      </c>
      <c r="D15" s="205">
        <v>7367</v>
      </c>
      <c r="E15" s="299" t="s">
        <v>37</v>
      </c>
      <c r="F15" s="298" t="s">
        <v>38</v>
      </c>
      <c r="G15" s="391">
        <v>0</v>
      </c>
      <c r="H15" s="391">
        <v>0</v>
      </c>
    </row>
    <row r="16" spans="1:8" ht="15">
      <c r="A16" s="291" t="s">
        <v>39</v>
      </c>
      <c r="B16" s="300" t="s">
        <v>40</v>
      </c>
      <c r="C16" s="205">
        <v>907</v>
      </c>
      <c r="D16" s="205">
        <v>1273</v>
      </c>
      <c r="E16" s="299" t="s">
        <v>41</v>
      </c>
      <c r="F16" s="298" t="s">
        <v>42</v>
      </c>
      <c r="G16" s="391">
        <v>0</v>
      </c>
      <c r="H16" s="391">
        <v>0</v>
      </c>
    </row>
    <row r="17" spans="1:18" ht="25.5">
      <c r="A17" s="291" t="s">
        <v>43</v>
      </c>
      <c r="B17" s="297" t="s">
        <v>44</v>
      </c>
      <c r="C17" s="205">
        <v>8895</v>
      </c>
      <c r="D17" s="205">
        <v>3251</v>
      </c>
      <c r="E17" s="299" t="s">
        <v>45</v>
      </c>
      <c r="F17" s="301" t="s">
        <v>46</v>
      </c>
      <c r="G17" s="208">
        <f>G11+G14+G15+G16</f>
        <v>129608</v>
      </c>
      <c r="H17" s="208">
        <f>H11+H14+H15+H16</f>
        <v>132000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>
        <v>21</v>
      </c>
      <c r="D18" s="205">
        <v>28</v>
      </c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112092</v>
      </c>
      <c r="D19" s="209">
        <f>SUM(D11:D18)</f>
        <v>113072</v>
      </c>
      <c r="E19" s="293" t="s">
        <v>52</v>
      </c>
      <c r="F19" s="298" t="s">
        <v>53</v>
      </c>
      <c r="G19" s="206">
        <v>0</v>
      </c>
      <c r="H19" s="206">
        <v>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19535</v>
      </c>
      <c r="D20" s="205">
        <v>18552</v>
      </c>
      <c r="E20" s="293" t="s">
        <v>56</v>
      </c>
      <c r="F20" s="298" t="s">
        <v>57</v>
      </c>
      <c r="G20" s="212">
        <v>22169</v>
      </c>
      <c r="H20" s="212">
        <v>18819</v>
      </c>
    </row>
    <row r="21" spans="1:18" ht="15">
      <c r="A21" s="291" t="s">
        <v>58</v>
      </c>
      <c r="B21" s="306" t="s">
        <v>59</v>
      </c>
      <c r="C21" s="205">
        <v>183</v>
      </c>
      <c r="D21" s="205">
        <v>227</v>
      </c>
      <c r="E21" s="307" t="s">
        <v>60</v>
      </c>
      <c r="F21" s="298" t="s">
        <v>61</v>
      </c>
      <c r="G21" s="210">
        <f>SUM(G22:G24)</f>
        <v>102960</v>
      </c>
      <c r="H21" s="210">
        <f>SUM(H22:H24)</f>
        <v>69366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17788</v>
      </c>
      <c r="H22" s="206">
        <v>14428</v>
      </c>
    </row>
    <row r="23" spans="1:13" ht="15">
      <c r="A23" s="291" t="s">
        <v>65</v>
      </c>
      <c r="B23" s="297" t="s">
        <v>66</v>
      </c>
      <c r="C23" s="205">
        <v>467</v>
      </c>
      <c r="D23" s="205">
        <v>522</v>
      </c>
      <c r="E23" s="309" t="s">
        <v>67</v>
      </c>
      <c r="F23" s="298" t="s">
        <v>68</v>
      </c>
      <c r="G23" s="206">
        <v>0</v>
      </c>
      <c r="H23" s="206">
        <v>0</v>
      </c>
      <c r="M23" s="211"/>
    </row>
    <row r="24" spans="1:8" ht="15">
      <c r="A24" s="291" t="s">
        <v>69</v>
      </c>
      <c r="B24" s="297" t="s">
        <v>70</v>
      </c>
      <c r="C24" s="205">
        <v>654</v>
      </c>
      <c r="D24" s="205">
        <v>385</v>
      </c>
      <c r="E24" s="293" t="s">
        <v>71</v>
      </c>
      <c r="F24" s="298" t="s">
        <v>72</v>
      </c>
      <c r="G24" s="206">
        <v>85172</v>
      </c>
      <c r="H24" s="206">
        <v>54938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125129</v>
      </c>
      <c r="H25" s="208">
        <f>H19+H20+H21</f>
        <v>88185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503</v>
      </c>
      <c r="D26" s="205">
        <v>777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1624</v>
      </c>
      <c r="D27" s="209">
        <f>SUM(D23:D26)</f>
        <v>1684</v>
      </c>
      <c r="E27" s="309" t="s">
        <v>82</v>
      </c>
      <c r="F27" s="298" t="s">
        <v>83</v>
      </c>
      <c r="G27" s="208">
        <f>SUM(G28:G30)</f>
        <v>128</v>
      </c>
      <c r="H27" s="208">
        <f>SUM(H28:H30)</f>
        <v>97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128</v>
      </c>
      <c r="H28" s="206">
        <v>97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0</v>
      </c>
      <c r="H29" s="391">
        <v>0</v>
      </c>
      <c r="M29" s="211"/>
    </row>
    <row r="30" spans="1:8" ht="15">
      <c r="A30" s="291" t="s">
        <v>89</v>
      </c>
      <c r="B30" s="297" t="s">
        <v>90</v>
      </c>
      <c r="C30" s="205">
        <v>0</v>
      </c>
      <c r="D30" s="205">
        <v>0</v>
      </c>
      <c r="E30" s="293" t="s">
        <v>91</v>
      </c>
      <c r="F30" s="298" t="s">
        <v>92</v>
      </c>
      <c r="G30" s="212">
        <v>0</v>
      </c>
      <c r="H30" s="212">
        <v>0</v>
      </c>
    </row>
    <row r="31" spans="1:13" ht="15">
      <c r="A31" s="291" t="s">
        <v>93</v>
      </c>
      <c r="B31" s="297" t="s">
        <v>94</v>
      </c>
      <c r="C31" s="392">
        <v>0</v>
      </c>
      <c r="D31" s="392">
        <v>0</v>
      </c>
      <c r="E31" s="309" t="s">
        <v>95</v>
      </c>
      <c r="F31" s="298" t="s">
        <v>96</v>
      </c>
      <c r="G31" s="206">
        <v>40657</v>
      </c>
      <c r="H31" s="206">
        <v>33497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0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40785</v>
      </c>
      <c r="H33" s="208">
        <f>H27+H31+H32</f>
        <v>33594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838</v>
      </c>
      <c r="B34" s="300" t="s">
        <v>104</v>
      </c>
      <c r="C34" s="209">
        <f>SUM(C35:C38)</f>
        <v>107084</v>
      </c>
      <c r="D34" s="209">
        <f>SUM(D35:D38)</f>
        <v>94563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89350</v>
      </c>
      <c r="D35" s="205">
        <v>72333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>
        <v>0</v>
      </c>
      <c r="D36" s="205">
        <v>0</v>
      </c>
      <c r="E36" s="293" t="s">
        <v>109</v>
      </c>
      <c r="F36" s="317" t="s">
        <v>110</v>
      </c>
      <c r="G36" s="208">
        <f>G25+G17+G33</f>
        <v>295522</v>
      </c>
      <c r="H36" s="208">
        <f>H25+H17+H33</f>
        <v>253779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0</v>
      </c>
      <c r="D37" s="205">
        <v>1849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17734</v>
      </c>
      <c r="D38" s="205">
        <v>20381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>
        <v>0</v>
      </c>
      <c r="H39" s="212">
        <v>0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0</v>
      </c>
      <c r="H43" s="206">
        <v>0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3929</v>
      </c>
      <c r="H44" s="206">
        <v>24606</v>
      </c>
    </row>
    <row r="45" spans="1:15" ht="15">
      <c r="A45" s="291" t="s">
        <v>135</v>
      </c>
      <c r="B45" s="305" t="s">
        <v>136</v>
      </c>
      <c r="C45" s="209">
        <f>C34+C39+C44</f>
        <v>107084</v>
      </c>
      <c r="D45" s="209">
        <f>D34+D39+D44</f>
        <v>94563</v>
      </c>
      <c r="E45" s="307" t="s">
        <v>137</v>
      </c>
      <c r="F45" s="298" t="s">
        <v>138</v>
      </c>
      <c r="G45" s="206">
        <v>0</v>
      </c>
      <c r="H45" s="206">
        <v>0</v>
      </c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>
        <v>0</v>
      </c>
      <c r="H46" s="206">
        <v>0</v>
      </c>
    </row>
    <row r="47" spans="1:13" ht="15">
      <c r="A47" s="291" t="s">
        <v>142</v>
      </c>
      <c r="B47" s="297" t="s">
        <v>143</v>
      </c>
      <c r="C47" s="205">
        <v>12254</v>
      </c>
      <c r="D47" s="205">
        <v>10839</v>
      </c>
      <c r="E47" s="307" t="s">
        <v>144</v>
      </c>
      <c r="F47" s="298" t="s">
        <v>145</v>
      </c>
      <c r="G47" s="206">
        <v>0</v>
      </c>
      <c r="H47" s="206">
        <v>0</v>
      </c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1590</v>
      </c>
      <c r="H48" s="206">
        <v>1480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5519</v>
      </c>
      <c r="H49" s="208">
        <f>SUM(H43:H48)</f>
        <v>26086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2</v>
      </c>
      <c r="D50" s="205">
        <v>7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12256</v>
      </c>
      <c r="D51" s="209">
        <f>SUM(D47:D50)</f>
        <v>10846</v>
      </c>
      <c r="E51" s="307" t="s">
        <v>156</v>
      </c>
      <c r="F51" s="301" t="s">
        <v>157</v>
      </c>
      <c r="G51" s="206">
        <v>0</v>
      </c>
      <c r="H51" s="206">
        <v>0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>
        <v>0</v>
      </c>
      <c r="H52" s="206">
        <v>0</v>
      </c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4088</v>
      </c>
      <c r="H53" s="206">
        <v>3934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0</v>
      </c>
      <c r="H54" s="206">
        <v>0</v>
      </c>
    </row>
    <row r="55" spans="1:18" ht="25.5">
      <c r="A55" s="325" t="s">
        <v>169</v>
      </c>
      <c r="B55" s="326" t="s">
        <v>170</v>
      </c>
      <c r="C55" s="209">
        <f>C19+C20+C21+C27+C32+C45+C51+C53+C54</f>
        <v>252774</v>
      </c>
      <c r="D55" s="209">
        <f>D19+D20+D21+D27+D32+D45+D51+D53+D54</f>
        <v>238944</v>
      </c>
      <c r="E55" s="293" t="s">
        <v>171</v>
      </c>
      <c r="F55" s="317" t="s">
        <v>172</v>
      </c>
      <c r="G55" s="208">
        <f>G49+G51+G52+G53+G54</f>
        <v>9607</v>
      </c>
      <c r="H55" s="208">
        <f>H49+H51+H52+H53+H54</f>
        <v>30020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19527</v>
      </c>
      <c r="D58" s="205">
        <v>17995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>
        <v>21532</v>
      </c>
      <c r="D59" s="205">
        <v>25979</v>
      </c>
      <c r="E59" s="307" t="s">
        <v>180</v>
      </c>
      <c r="F59" s="298" t="s">
        <v>181</v>
      </c>
      <c r="G59" s="206">
        <v>101783</v>
      </c>
      <c r="H59" s="206">
        <v>53054</v>
      </c>
      <c r="M59" s="211"/>
    </row>
    <row r="60" spans="1:8" ht="15">
      <c r="A60" s="291" t="s">
        <v>182</v>
      </c>
      <c r="B60" s="297" t="s">
        <v>183</v>
      </c>
      <c r="C60" s="205">
        <v>83</v>
      </c>
      <c r="D60" s="205">
        <v>196</v>
      </c>
      <c r="E60" s="293" t="s">
        <v>184</v>
      </c>
      <c r="F60" s="298" t="s">
        <v>185</v>
      </c>
      <c r="G60" s="206">
        <v>39306</v>
      </c>
      <c r="H60" s="206">
        <v>52083</v>
      </c>
    </row>
    <row r="61" spans="1:18" ht="15">
      <c r="A61" s="291" t="s">
        <v>186</v>
      </c>
      <c r="B61" s="300" t="s">
        <v>187</v>
      </c>
      <c r="C61" s="205">
        <v>3501</v>
      </c>
      <c r="D61" s="205">
        <v>3132</v>
      </c>
      <c r="E61" s="299" t="s">
        <v>188</v>
      </c>
      <c r="F61" s="328" t="s">
        <v>189</v>
      </c>
      <c r="G61" s="208">
        <f>SUM(G62:G68)</f>
        <v>18137</v>
      </c>
      <c r="H61" s="208">
        <f>SUM(H62:H68)</f>
        <v>15792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>
        <v>0</v>
      </c>
      <c r="D62" s="205">
        <v>0</v>
      </c>
      <c r="E62" s="299" t="s">
        <v>192</v>
      </c>
      <c r="F62" s="298" t="s">
        <v>193</v>
      </c>
      <c r="G62" s="206">
        <v>3579</v>
      </c>
      <c r="H62" s="206">
        <v>3296</v>
      </c>
    </row>
    <row r="63" spans="1:13" ht="15">
      <c r="A63" s="291" t="s">
        <v>194</v>
      </c>
      <c r="B63" s="297" t="s">
        <v>195</v>
      </c>
      <c r="C63" s="205">
        <v>0</v>
      </c>
      <c r="D63" s="205">
        <v>0</v>
      </c>
      <c r="E63" s="293" t="s">
        <v>196</v>
      </c>
      <c r="F63" s="298" t="s">
        <v>197</v>
      </c>
      <c r="G63" s="206">
        <v>0</v>
      </c>
      <c r="H63" s="206">
        <v>0</v>
      </c>
      <c r="M63" s="211"/>
    </row>
    <row r="64" spans="1:15" ht="15">
      <c r="A64" s="291" t="s">
        <v>50</v>
      </c>
      <c r="B64" s="305" t="s">
        <v>198</v>
      </c>
      <c r="C64" s="209">
        <f>SUM(C58:C63)</f>
        <v>44643</v>
      </c>
      <c r="D64" s="209">
        <f>SUM(D58:D63)</f>
        <v>47302</v>
      </c>
      <c r="E64" s="293" t="s">
        <v>199</v>
      </c>
      <c r="F64" s="298" t="s">
        <v>200</v>
      </c>
      <c r="G64" s="206">
        <v>12378</v>
      </c>
      <c r="H64" s="206">
        <v>8430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263</v>
      </c>
      <c r="H65" s="206">
        <v>159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1153</v>
      </c>
      <c r="H66" s="206">
        <v>1227</v>
      </c>
    </row>
    <row r="67" spans="1:8" ht="15">
      <c r="A67" s="291" t="s">
        <v>206</v>
      </c>
      <c r="B67" s="297" t="s">
        <v>207</v>
      </c>
      <c r="C67" s="205">
        <v>90597</v>
      </c>
      <c r="D67" s="205">
        <v>76760</v>
      </c>
      <c r="E67" s="293" t="s">
        <v>208</v>
      </c>
      <c r="F67" s="298" t="s">
        <v>209</v>
      </c>
      <c r="G67" s="206">
        <v>509</v>
      </c>
      <c r="H67" s="206">
        <v>450</v>
      </c>
    </row>
    <row r="68" spans="1:8" ht="15">
      <c r="A68" s="291" t="s">
        <v>210</v>
      </c>
      <c r="B68" s="297" t="s">
        <v>211</v>
      </c>
      <c r="C68" s="205">
        <v>38008</v>
      </c>
      <c r="D68" s="205">
        <v>31743</v>
      </c>
      <c r="E68" s="293" t="s">
        <v>212</v>
      </c>
      <c r="F68" s="298" t="s">
        <v>213</v>
      </c>
      <c r="G68" s="206">
        <v>255</v>
      </c>
      <c r="H68" s="206">
        <v>2230</v>
      </c>
    </row>
    <row r="69" spans="1:8" ht="15">
      <c r="A69" s="291" t="s">
        <v>214</v>
      </c>
      <c r="B69" s="297" t="s">
        <v>215</v>
      </c>
      <c r="C69" s="205">
        <v>1555</v>
      </c>
      <c r="D69" s="205">
        <v>884</v>
      </c>
      <c r="E69" s="307" t="s">
        <v>77</v>
      </c>
      <c r="F69" s="298" t="s">
        <v>216</v>
      </c>
      <c r="G69" s="206">
        <v>376</v>
      </c>
      <c r="H69" s="206">
        <v>503</v>
      </c>
    </row>
    <row r="70" spans="1:8" ht="15">
      <c r="A70" s="291" t="s">
        <v>217</v>
      </c>
      <c r="B70" s="297" t="s">
        <v>218</v>
      </c>
      <c r="C70" s="205">
        <v>1224</v>
      </c>
      <c r="D70" s="205">
        <v>1961</v>
      </c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5</v>
      </c>
      <c r="D71" s="205">
        <v>2</v>
      </c>
      <c r="E71" s="309" t="s">
        <v>45</v>
      </c>
      <c r="F71" s="329" t="s">
        <v>223</v>
      </c>
      <c r="G71" s="215">
        <f>G59+G60+G61+G69+G70</f>
        <v>159602</v>
      </c>
      <c r="H71" s="215">
        <f>H59+H60+H61+H69+H70</f>
        <v>121432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3485</v>
      </c>
      <c r="D72" s="205">
        <v>1820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>
        <v>0</v>
      </c>
      <c r="D73" s="205">
        <v>0</v>
      </c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402</v>
      </c>
      <c r="D74" s="205">
        <v>321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135276</v>
      </c>
      <c r="D75" s="209">
        <f>SUM(D67:D74)</f>
        <v>113491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0</v>
      </c>
      <c r="H76" s="206">
        <v>5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159602</v>
      </c>
      <c r="H79" s="216">
        <f>H71+H74+H75+H76</f>
        <v>121437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467</v>
      </c>
      <c r="D87" s="205">
        <v>530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27786</v>
      </c>
      <c r="D88" s="205">
        <v>4393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3054</v>
      </c>
      <c r="D89" s="205">
        <v>5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>
        <v>0</v>
      </c>
      <c r="D90" s="205">
        <v>0</v>
      </c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31307</v>
      </c>
      <c r="D91" s="209">
        <f>SUM(D87:D90)</f>
        <v>4928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>
        <v>731</v>
      </c>
      <c r="D92" s="205">
        <v>571</v>
      </c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211957</v>
      </c>
      <c r="D93" s="209">
        <f>D64+D75+D84+D91+D92</f>
        <v>166292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464731</v>
      </c>
      <c r="D94" s="218">
        <f>D93+D55</f>
        <v>405236</v>
      </c>
      <c r="E94" s="557" t="s">
        <v>269</v>
      </c>
      <c r="F94" s="345" t="s">
        <v>270</v>
      </c>
      <c r="G94" s="219">
        <f>G36+G39+G55+G79</f>
        <v>464731</v>
      </c>
      <c r="H94" s="219">
        <f>H36+H39+H55+H79</f>
        <v>405236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7" t="s">
        <v>839</v>
      </c>
      <c r="B96" s="538"/>
      <c r="C96" s="204"/>
      <c r="D96" s="204"/>
      <c r="E96" s="539"/>
      <c r="F96" s="224"/>
      <c r="G96" s="225"/>
      <c r="H96" s="226"/>
      <c r="M96" s="211"/>
    </row>
    <row r="97" spans="1:13" ht="15">
      <c r="A97" s="537"/>
      <c r="B97" s="538"/>
      <c r="C97" s="204"/>
      <c r="D97" s="204"/>
      <c r="E97" s="539"/>
      <c r="F97" s="224"/>
      <c r="G97" s="225"/>
      <c r="H97" s="226"/>
      <c r="M97" s="211"/>
    </row>
    <row r="98" spans="1:13" ht="15">
      <c r="A98" s="78" t="s">
        <v>881</v>
      </c>
      <c r="B98" s="538"/>
      <c r="C98" s="609" t="s">
        <v>850</v>
      </c>
      <c r="D98" s="609"/>
      <c r="E98" s="609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9" t="s">
        <v>851</v>
      </c>
      <c r="D100" s="610"/>
      <c r="E100" s="61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2" bottom="0.31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1">
      <selection activeCell="E3" sqref="E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883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0</v>
      </c>
      <c r="B2" s="532"/>
      <c r="C2" s="532"/>
      <c r="D2" s="532"/>
      <c r="E2" s="532" t="str">
        <f>'справка №1-БАЛАНС'!E3</f>
        <v>СОФАРМА АД</v>
      </c>
      <c r="F2" s="613" t="s">
        <v>1</v>
      </c>
      <c r="G2" s="613"/>
      <c r="H2" s="353">
        <f>'справка №1-БАЛАНС'!H3</f>
        <v>831902088</v>
      </c>
    </row>
    <row r="3" spans="1:8" ht="15">
      <c r="A3" s="6" t="s">
        <v>271</v>
      </c>
      <c r="B3" s="532"/>
      <c r="C3" s="532"/>
      <c r="D3" s="532"/>
      <c r="E3" s="532" t="str">
        <f>'справка №1-БАЛАНС'!E4</f>
        <v>НЕКОНСОЛИДИРАН</v>
      </c>
      <c r="F3" s="568" t="s">
        <v>3</v>
      </c>
      <c r="G3" s="354"/>
      <c r="H3" s="353">
        <f>'справка №1-БАЛАНС'!H4</f>
        <v>684</v>
      </c>
    </row>
    <row r="4" spans="1:8" ht="17.25" customHeight="1">
      <c r="A4" s="6" t="s">
        <v>4</v>
      </c>
      <c r="B4" s="570"/>
      <c r="C4" s="570"/>
      <c r="D4" s="570"/>
      <c r="E4" s="532" t="str">
        <f>'справка №1-БАЛАНС'!E5</f>
        <v>01.01.-31.12.2010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51515</v>
      </c>
      <c r="D9" s="79">
        <v>44885</v>
      </c>
      <c r="E9" s="363" t="s">
        <v>281</v>
      </c>
      <c r="F9" s="365" t="s">
        <v>282</v>
      </c>
      <c r="G9" s="87">
        <v>209078</v>
      </c>
      <c r="H9" s="87">
        <v>186360</v>
      </c>
    </row>
    <row r="10" spans="1:8" ht="12">
      <c r="A10" s="363" t="s">
        <v>283</v>
      </c>
      <c r="B10" s="364" t="s">
        <v>284</v>
      </c>
      <c r="C10" s="79">
        <v>63335</v>
      </c>
      <c r="D10" s="79">
        <v>53985</v>
      </c>
      <c r="E10" s="363" t="s">
        <v>285</v>
      </c>
      <c r="F10" s="365" t="s">
        <v>286</v>
      </c>
      <c r="G10" s="87">
        <v>1839</v>
      </c>
      <c r="H10" s="87">
        <v>1440</v>
      </c>
    </row>
    <row r="11" spans="1:8" ht="12">
      <c r="A11" s="363" t="s">
        <v>287</v>
      </c>
      <c r="B11" s="364" t="s">
        <v>288</v>
      </c>
      <c r="C11" s="79">
        <v>8523</v>
      </c>
      <c r="D11" s="79">
        <v>8298</v>
      </c>
      <c r="E11" s="366" t="s">
        <v>289</v>
      </c>
      <c r="F11" s="365" t="s">
        <v>290</v>
      </c>
      <c r="G11" s="87">
        <v>2504</v>
      </c>
      <c r="H11" s="87">
        <v>2832</v>
      </c>
    </row>
    <row r="12" spans="1:8" ht="12">
      <c r="A12" s="363" t="s">
        <v>291</v>
      </c>
      <c r="B12" s="364" t="s">
        <v>292</v>
      </c>
      <c r="C12" s="79">
        <v>23083</v>
      </c>
      <c r="D12" s="79">
        <v>21422</v>
      </c>
      <c r="E12" s="366" t="s">
        <v>77</v>
      </c>
      <c r="F12" s="365" t="s">
        <v>293</v>
      </c>
      <c r="G12" s="87">
        <v>14364</v>
      </c>
      <c r="H12" s="87">
        <v>13818</v>
      </c>
    </row>
    <row r="13" spans="1:18" ht="12">
      <c r="A13" s="363" t="s">
        <v>294</v>
      </c>
      <c r="B13" s="364" t="s">
        <v>295</v>
      </c>
      <c r="C13" s="79">
        <v>5840</v>
      </c>
      <c r="D13" s="79">
        <v>5084</v>
      </c>
      <c r="E13" s="367" t="s">
        <v>50</v>
      </c>
      <c r="F13" s="368" t="s">
        <v>296</v>
      </c>
      <c r="G13" s="88">
        <f>SUM(G9:G12)</f>
        <v>227785</v>
      </c>
      <c r="H13" s="88">
        <f>SUM(H9:H12)</f>
        <v>204450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15211</v>
      </c>
      <c r="D14" s="79">
        <v>14395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>
        <v>2393</v>
      </c>
      <c r="D15" s="80">
        <v>2063</v>
      </c>
      <c r="E15" s="361" t="s">
        <v>301</v>
      </c>
      <c r="F15" s="370" t="s">
        <v>302</v>
      </c>
      <c r="G15" s="87">
        <v>26</v>
      </c>
      <c r="H15" s="87">
        <v>188</v>
      </c>
    </row>
    <row r="16" spans="1:8" ht="12">
      <c r="A16" s="363" t="s">
        <v>303</v>
      </c>
      <c r="B16" s="364" t="s">
        <v>304</v>
      </c>
      <c r="C16" s="80">
        <v>12177</v>
      </c>
      <c r="D16" s="80">
        <v>6409</v>
      </c>
      <c r="E16" s="363" t="s">
        <v>305</v>
      </c>
      <c r="F16" s="369" t="s">
        <v>306</v>
      </c>
      <c r="G16" s="89">
        <v>26</v>
      </c>
      <c r="H16" s="89">
        <v>188</v>
      </c>
    </row>
    <row r="17" spans="1:8" ht="12">
      <c r="A17" s="371" t="s">
        <v>307</v>
      </c>
      <c r="B17" s="364" t="s">
        <v>308</v>
      </c>
      <c r="C17" s="81">
        <v>8003</v>
      </c>
      <c r="D17" s="81">
        <v>2660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182077</v>
      </c>
      <c r="D19" s="82">
        <f>SUM(D9:D15)+D16</f>
        <v>156541</v>
      </c>
      <c r="E19" s="373" t="s">
        <v>313</v>
      </c>
      <c r="F19" s="369" t="s">
        <v>314</v>
      </c>
      <c r="G19" s="87">
        <v>3580</v>
      </c>
      <c r="H19" s="87">
        <v>1990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2879</v>
      </c>
      <c r="H20" s="87">
        <v>2862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>
        <v>0</v>
      </c>
    </row>
    <row r="22" spans="1:8" ht="24">
      <c r="A22" s="360" t="s">
        <v>320</v>
      </c>
      <c r="B22" s="375" t="s">
        <v>321</v>
      </c>
      <c r="C22" s="79">
        <v>6169</v>
      </c>
      <c r="D22" s="79">
        <v>6721</v>
      </c>
      <c r="E22" s="373" t="s">
        <v>322</v>
      </c>
      <c r="F22" s="369" t="s">
        <v>323</v>
      </c>
      <c r="G22" s="87">
        <v>4178</v>
      </c>
      <c r="H22" s="87">
        <v>3889</v>
      </c>
    </row>
    <row r="23" spans="1:8" ht="24">
      <c r="A23" s="363" t="s">
        <v>324</v>
      </c>
      <c r="B23" s="375" t="s">
        <v>325</v>
      </c>
      <c r="C23" s="79">
        <v>368</v>
      </c>
      <c r="D23" s="79">
        <v>158</v>
      </c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4199</v>
      </c>
      <c r="D24" s="79">
        <v>4089</v>
      </c>
      <c r="E24" s="367" t="s">
        <v>102</v>
      </c>
      <c r="F24" s="370" t="s">
        <v>330</v>
      </c>
      <c r="G24" s="88">
        <f>SUM(G19:G23)</f>
        <v>10637</v>
      </c>
      <c r="H24" s="88">
        <f>SUM(H19:H23)</f>
        <v>8741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317</v>
      </c>
      <c r="D25" s="79">
        <v>7803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11053</v>
      </c>
      <c r="D26" s="82">
        <f>SUM(D22:D25)</f>
        <v>18771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193130</v>
      </c>
      <c r="D28" s="83">
        <f>D26+D19</f>
        <v>175312</v>
      </c>
      <c r="E28" s="174" t="s">
        <v>335</v>
      </c>
      <c r="F28" s="370" t="s">
        <v>336</v>
      </c>
      <c r="G28" s="88">
        <f>G13+G15+G24</f>
        <v>238448</v>
      </c>
      <c r="H28" s="88">
        <f>H13+H15+H24</f>
        <v>213379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45318</v>
      </c>
      <c r="D30" s="83">
        <f>IF((H28-D28)&gt;0,H28-D28,0)</f>
        <v>38067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840</v>
      </c>
      <c r="B31" s="376" t="s">
        <v>341</v>
      </c>
      <c r="C31" s="79"/>
      <c r="D31" s="79"/>
      <c r="E31" s="361" t="s">
        <v>843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>
        <v>0</v>
      </c>
      <c r="D32" s="79">
        <v>0</v>
      </c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193130</v>
      </c>
      <c r="D33" s="82">
        <f>D28-D31+D32</f>
        <v>175312</v>
      </c>
      <c r="E33" s="174" t="s">
        <v>349</v>
      </c>
      <c r="F33" s="370" t="s">
        <v>350</v>
      </c>
      <c r="G33" s="90">
        <f>G32-G31+G28</f>
        <v>238448</v>
      </c>
      <c r="H33" s="90">
        <f>H32-H31+H28</f>
        <v>213379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45318</v>
      </c>
      <c r="D34" s="83">
        <f>IF((H33-D33)&gt;0,H33-D33,0)</f>
        <v>38067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4661</v>
      </c>
      <c r="D35" s="82">
        <f>D36+D37+D38</f>
        <v>4570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4661</v>
      </c>
      <c r="D36" s="79">
        <v>4462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6"/>
      <c r="D37" s="536">
        <v>108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40657</v>
      </c>
      <c r="D39" s="569">
        <f>+IF((H33-D33-D35)&gt;0,H33-D33-D35,0)</f>
        <v>33497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40657</v>
      </c>
      <c r="D41" s="85">
        <f>IF(H39=0,IF(D39-D40&gt;0,D39-D40+H40,0),IF(H39-H40&lt;0,H40-H39+D39,0))</f>
        <v>33497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238448</v>
      </c>
      <c r="D42" s="86">
        <f>D33+D35+D39</f>
        <v>213379</v>
      </c>
      <c r="E42" s="177" t="s">
        <v>376</v>
      </c>
      <c r="F42" s="178" t="s">
        <v>377</v>
      </c>
      <c r="G42" s="90">
        <f>G39+G33</f>
        <v>238448</v>
      </c>
      <c r="H42" s="90">
        <f>H39+H33</f>
        <v>213379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6"/>
      <c r="C43" s="527"/>
      <c r="D43" s="527"/>
      <c r="E43" s="528"/>
      <c r="F43" s="529"/>
      <c r="G43" s="530"/>
      <c r="H43" s="530"/>
    </row>
    <row r="44" spans="1:15" ht="12">
      <c r="A44" s="388" t="s">
        <v>378</v>
      </c>
      <c r="B44" s="598">
        <v>40572</v>
      </c>
      <c r="C44" s="531" t="s">
        <v>811</v>
      </c>
      <c r="D44" s="611"/>
      <c r="E44" s="611"/>
      <c r="F44" s="611"/>
      <c r="G44" s="611"/>
      <c r="H44" s="61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0"/>
      <c r="D45" s="530" t="s">
        <v>854</v>
      </c>
      <c r="E45" s="529"/>
      <c r="F45" s="529"/>
      <c r="G45" s="533"/>
      <c r="H45" s="533"/>
    </row>
    <row r="46" spans="1:8" ht="12.75" customHeight="1">
      <c r="A46" s="31"/>
      <c r="B46" s="534"/>
      <c r="C46" s="532" t="s">
        <v>774</v>
      </c>
      <c r="D46" s="612"/>
      <c r="E46" s="612"/>
      <c r="F46" s="612"/>
      <c r="G46" s="612"/>
      <c r="H46" s="612"/>
    </row>
    <row r="47" spans="1:8" ht="12">
      <c r="A47" s="29"/>
      <c r="B47" s="529"/>
      <c r="C47" s="530"/>
      <c r="D47" s="530" t="s">
        <v>855</v>
      </c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3">
      <selection activeCell="A3" sqref="A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884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2" t="s">
        <v>380</v>
      </c>
      <c r="B4" s="532" t="str">
        <f>'справка №1-БАЛАНС'!E3</f>
        <v>СОФАРМА АД</v>
      </c>
      <c r="C4" s="397" t="s">
        <v>1</v>
      </c>
      <c r="D4" s="353">
        <f>'справка №1-БАЛАНС'!H3</f>
        <v>831902088</v>
      </c>
      <c r="E4" s="401"/>
      <c r="F4" s="401"/>
      <c r="G4" s="182"/>
      <c r="H4" s="182"/>
      <c r="I4" s="182"/>
      <c r="J4" s="182"/>
    </row>
    <row r="5" spans="1:10" ht="24">
      <c r="A5" s="532" t="s">
        <v>271</v>
      </c>
      <c r="B5" s="532" t="str">
        <f>'справка №1-БАЛАНС'!E4</f>
        <v>НЕКОНСОЛИДИРАН</v>
      </c>
      <c r="C5" s="398" t="s">
        <v>3</v>
      </c>
      <c r="D5" s="353">
        <f>'справка №1-БАЛАНС'!H4</f>
        <v>684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32" t="str">
        <f>'справка №1-БАЛАНС'!E5</f>
        <v>01.01.-31.12.2010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381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382</v>
      </c>
      <c r="B9" s="409"/>
      <c r="C9" s="93"/>
      <c r="D9" s="93"/>
      <c r="E9" s="181"/>
      <c r="F9" s="181"/>
      <c r="G9" s="182"/>
    </row>
    <row r="10" spans="1:7" ht="12">
      <c r="A10" s="410" t="s">
        <v>383</v>
      </c>
      <c r="B10" s="411" t="s">
        <v>384</v>
      </c>
      <c r="C10" s="92">
        <v>228571</v>
      </c>
      <c r="D10" s="92">
        <v>188609</v>
      </c>
      <c r="E10" s="181"/>
      <c r="F10" s="181"/>
      <c r="G10" s="182"/>
    </row>
    <row r="11" spans="1:13" ht="12">
      <c r="A11" s="410" t="s">
        <v>385</v>
      </c>
      <c r="B11" s="411" t="s">
        <v>386</v>
      </c>
      <c r="C11" s="92">
        <v>-132319</v>
      </c>
      <c r="D11" s="92">
        <v>-115299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387</v>
      </c>
      <c r="B12" s="411" t="s">
        <v>388</v>
      </c>
      <c r="C12" s="92">
        <v>0</v>
      </c>
      <c r="D12" s="92">
        <v>0</v>
      </c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389</v>
      </c>
      <c r="B13" s="411" t="s">
        <v>390</v>
      </c>
      <c r="C13" s="92">
        <v>-28056</v>
      </c>
      <c r="D13" s="92">
        <v>-26221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391</v>
      </c>
      <c r="B14" s="411" t="s">
        <v>392</v>
      </c>
      <c r="C14" s="92">
        <v>1537</v>
      </c>
      <c r="D14" s="92">
        <v>-965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393</v>
      </c>
      <c r="B15" s="411" t="s">
        <v>394</v>
      </c>
      <c r="C15" s="92">
        <v>-6499</v>
      </c>
      <c r="D15" s="92">
        <v>-983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395</v>
      </c>
      <c r="B16" s="411" t="s">
        <v>396</v>
      </c>
      <c r="C16" s="92">
        <v>0</v>
      </c>
      <c r="D16" s="92">
        <v>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397</v>
      </c>
      <c r="B17" s="411" t="s">
        <v>398</v>
      </c>
      <c r="C17" s="92">
        <v>-6183</v>
      </c>
      <c r="D17" s="92">
        <v>-6108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399</v>
      </c>
      <c r="B18" s="414" t="s">
        <v>400</v>
      </c>
      <c r="C18" s="92">
        <v>-329</v>
      </c>
      <c r="D18" s="92">
        <v>-563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401</v>
      </c>
      <c r="B19" s="411" t="s">
        <v>402</v>
      </c>
      <c r="C19" s="92">
        <v>-1328</v>
      </c>
      <c r="D19" s="92">
        <v>-767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403</v>
      </c>
      <c r="B20" s="416" t="s">
        <v>404</v>
      </c>
      <c r="C20" s="93">
        <f>SUM(C10:C19)</f>
        <v>55394</v>
      </c>
      <c r="D20" s="93">
        <f>SUM(D10:D19)</f>
        <v>37703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405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406</v>
      </c>
      <c r="B22" s="411" t="s">
        <v>407</v>
      </c>
      <c r="C22" s="92">
        <v>-2122</v>
      </c>
      <c r="D22" s="92">
        <v>-3926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408</v>
      </c>
      <c r="B23" s="411" t="s">
        <v>409</v>
      </c>
      <c r="C23" s="92">
        <v>62</v>
      </c>
      <c r="D23" s="92">
        <v>90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410</v>
      </c>
      <c r="B24" s="411" t="s">
        <v>411</v>
      </c>
      <c r="C24" s="92">
        <v>-47085</v>
      </c>
      <c r="D24" s="92">
        <v>-21030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412</v>
      </c>
      <c r="B25" s="411" t="s">
        <v>413</v>
      </c>
      <c r="C25" s="92">
        <v>22768</v>
      </c>
      <c r="D25" s="92">
        <v>3373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414</v>
      </c>
      <c r="B26" s="411" t="s">
        <v>415</v>
      </c>
      <c r="C26" s="92">
        <v>1516</v>
      </c>
      <c r="D26" s="92">
        <v>776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416</v>
      </c>
      <c r="B27" s="411" t="s">
        <v>417</v>
      </c>
      <c r="C27" s="92">
        <v>-21970</v>
      </c>
      <c r="D27" s="92">
        <v>-8063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418</v>
      </c>
      <c r="B28" s="411" t="s">
        <v>419</v>
      </c>
      <c r="C28" s="92">
        <v>2563</v>
      </c>
      <c r="D28" s="92">
        <v>817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420</v>
      </c>
      <c r="B29" s="411" t="s">
        <v>421</v>
      </c>
      <c r="C29" s="92">
        <v>2879</v>
      </c>
      <c r="D29" s="92">
        <v>2862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399</v>
      </c>
      <c r="B30" s="411" t="s">
        <v>422</v>
      </c>
      <c r="C30" s="92">
        <v>0</v>
      </c>
      <c r="D30" s="92">
        <v>0</v>
      </c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423</v>
      </c>
      <c r="B31" s="411" t="s">
        <v>424</v>
      </c>
      <c r="C31" s="92">
        <v>277</v>
      </c>
      <c r="D31" s="92">
        <v>0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425</v>
      </c>
      <c r="B32" s="416" t="s">
        <v>426</v>
      </c>
      <c r="C32" s="93">
        <f>SUM(C22:C31)</f>
        <v>-41112</v>
      </c>
      <c r="D32" s="93">
        <f>SUM(D22:D31)</f>
        <v>-25101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427</v>
      </c>
      <c r="B33" s="417"/>
      <c r="C33" s="418"/>
      <c r="D33" s="418"/>
      <c r="E33" s="181"/>
      <c r="F33" s="181"/>
      <c r="G33" s="182"/>
    </row>
    <row r="34" spans="1:7" ht="12">
      <c r="A34" s="410" t="s">
        <v>428</v>
      </c>
      <c r="B34" s="411" t="s">
        <v>429</v>
      </c>
      <c r="C34" s="92">
        <v>0</v>
      </c>
      <c r="D34" s="92">
        <v>0</v>
      </c>
      <c r="E34" s="181"/>
      <c r="F34" s="181"/>
      <c r="G34" s="182"/>
    </row>
    <row r="35" spans="1:7" ht="12">
      <c r="A35" s="412" t="s">
        <v>430</v>
      </c>
      <c r="B35" s="411" t="s">
        <v>431</v>
      </c>
      <c r="C35" s="92">
        <v>-2392</v>
      </c>
      <c r="D35" s="92">
        <v>0</v>
      </c>
      <c r="E35" s="181"/>
      <c r="F35" s="181"/>
      <c r="G35" s="182"/>
    </row>
    <row r="36" spans="1:7" ht="12">
      <c r="A36" s="410" t="s">
        <v>432</v>
      </c>
      <c r="B36" s="411" t="s">
        <v>433</v>
      </c>
      <c r="C36" s="92">
        <v>94166</v>
      </c>
      <c r="D36" s="92">
        <v>153064</v>
      </c>
      <c r="E36" s="181"/>
      <c r="F36" s="181"/>
      <c r="G36" s="182"/>
    </row>
    <row r="37" spans="1:7" ht="12">
      <c r="A37" s="410" t="s">
        <v>434</v>
      </c>
      <c r="B37" s="411" t="s">
        <v>435</v>
      </c>
      <c r="C37" s="92">
        <v>-79079</v>
      </c>
      <c r="D37" s="92">
        <v>-161580</v>
      </c>
      <c r="E37" s="181"/>
      <c r="F37" s="181"/>
      <c r="G37" s="182"/>
    </row>
    <row r="38" spans="1:7" ht="12">
      <c r="A38" s="410" t="s">
        <v>436</v>
      </c>
      <c r="B38" s="411" t="s">
        <v>437</v>
      </c>
      <c r="C38" s="92">
        <v>-413</v>
      </c>
      <c r="D38" s="92">
        <v>-393</v>
      </c>
      <c r="E38" s="181"/>
      <c r="F38" s="181"/>
      <c r="G38" s="182"/>
    </row>
    <row r="39" spans="1:7" ht="12">
      <c r="A39" s="410" t="s">
        <v>438</v>
      </c>
      <c r="B39" s="411" t="s">
        <v>439</v>
      </c>
      <c r="C39" s="92">
        <v>-323</v>
      </c>
      <c r="D39" s="92">
        <v>-496</v>
      </c>
      <c r="E39" s="181"/>
      <c r="F39" s="181"/>
      <c r="G39" s="182"/>
    </row>
    <row r="40" spans="1:7" ht="12">
      <c r="A40" s="410" t="s">
        <v>440</v>
      </c>
      <c r="B40" s="411" t="s">
        <v>441</v>
      </c>
      <c r="C40" s="92">
        <v>-4</v>
      </c>
      <c r="D40" s="92">
        <v>-7</v>
      </c>
      <c r="E40" s="181"/>
      <c r="F40" s="181"/>
      <c r="G40" s="182"/>
    </row>
    <row r="41" spans="1:8" ht="12">
      <c r="A41" s="410" t="s">
        <v>442</v>
      </c>
      <c r="B41" s="411" t="s">
        <v>443</v>
      </c>
      <c r="C41" s="92">
        <v>0</v>
      </c>
      <c r="D41" s="92">
        <v>0</v>
      </c>
      <c r="E41" s="181"/>
      <c r="F41" s="181"/>
      <c r="G41" s="185"/>
      <c r="H41" s="186"/>
    </row>
    <row r="42" spans="1:8" ht="12">
      <c r="A42" s="415" t="s">
        <v>444</v>
      </c>
      <c r="B42" s="416" t="s">
        <v>445</v>
      </c>
      <c r="C42" s="93">
        <f>SUM(C34:C41)</f>
        <v>11955</v>
      </c>
      <c r="D42" s="93">
        <f>SUM(D34:D41)</f>
        <v>-9412</v>
      </c>
      <c r="E42" s="181"/>
      <c r="F42" s="181"/>
      <c r="G42" s="185"/>
      <c r="H42" s="186"/>
    </row>
    <row r="43" spans="1:8" ht="12">
      <c r="A43" s="419" t="s">
        <v>446</v>
      </c>
      <c r="B43" s="416" t="s">
        <v>447</v>
      </c>
      <c r="C43" s="93">
        <f>C42+C32+C20</f>
        <v>26237</v>
      </c>
      <c r="D43" s="93">
        <f>D42+D32+D20</f>
        <v>3190</v>
      </c>
      <c r="E43" s="181"/>
      <c r="F43" s="181"/>
      <c r="G43" s="185"/>
      <c r="H43" s="186"/>
    </row>
    <row r="44" spans="1:8" ht="12">
      <c r="A44" s="408" t="s">
        <v>448</v>
      </c>
      <c r="B44" s="417" t="s">
        <v>449</v>
      </c>
      <c r="C44" s="93">
        <v>4928</v>
      </c>
      <c r="D44" s="184">
        <v>1738</v>
      </c>
      <c r="E44" s="181"/>
      <c r="F44" s="181"/>
      <c r="G44" s="185"/>
      <c r="H44" s="186"/>
    </row>
    <row r="45" spans="1:8" ht="12">
      <c r="A45" s="408" t="s">
        <v>450</v>
      </c>
      <c r="B45" s="417" t="s">
        <v>451</v>
      </c>
      <c r="C45" s="93">
        <v>31165</v>
      </c>
      <c r="D45" s="93">
        <f>D44+D43</f>
        <v>4928</v>
      </c>
      <c r="E45" s="181"/>
      <c r="F45" s="181"/>
      <c r="G45" s="185"/>
      <c r="H45" s="186"/>
    </row>
    <row r="46" spans="1:8" ht="12">
      <c r="A46" s="410" t="s">
        <v>452</v>
      </c>
      <c r="B46" s="417" t="s">
        <v>453</v>
      </c>
      <c r="C46" s="94">
        <v>28253</v>
      </c>
      <c r="D46" s="94">
        <v>4923</v>
      </c>
      <c r="E46" s="181"/>
      <c r="F46" s="181"/>
      <c r="G46" s="185"/>
      <c r="H46" s="186"/>
    </row>
    <row r="47" spans="1:8" ht="12">
      <c r="A47" s="410" t="s">
        <v>454</v>
      </c>
      <c r="B47" s="417" t="s">
        <v>455</v>
      </c>
      <c r="C47" s="94">
        <v>2912</v>
      </c>
      <c r="D47" s="94">
        <v>5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2" t="s">
        <v>882</v>
      </c>
      <c r="B49" s="543"/>
      <c r="C49" s="541"/>
      <c r="D49" s="544"/>
      <c r="E49" s="423"/>
      <c r="F49" s="182"/>
      <c r="G49" s="185"/>
      <c r="H49" s="186"/>
    </row>
    <row r="50" spans="1:8" ht="12">
      <c r="A50" s="545"/>
      <c r="B50" s="543" t="s">
        <v>379</v>
      </c>
      <c r="C50" s="614"/>
      <c r="D50" s="614"/>
      <c r="G50" s="186"/>
      <c r="H50" s="186"/>
    </row>
    <row r="51" spans="1:8" ht="12">
      <c r="A51" s="545"/>
      <c r="B51" s="545"/>
      <c r="C51" s="545" t="s">
        <v>854</v>
      </c>
      <c r="D51" s="541"/>
      <c r="G51" s="186"/>
      <c r="H51" s="186"/>
    </row>
    <row r="52" spans="1:8" ht="12">
      <c r="A52" s="545"/>
      <c r="B52" s="543" t="s">
        <v>856</v>
      </c>
      <c r="C52" s="614"/>
      <c r="D52" s="614"/>
      <c r="G52" s="186"/>
      <c r="H52" s="186"/>
    </row>
    <row r="53" spans="1:8" ht="12">
      <c r="A53" s="545"/>
      <c r="B53" s="545"/>
      <c r="C53" s="541" t="s">
        <v>857</v>
      </c>
      <c r="D53" s="541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E25" sqref="E2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5" t="s">
        <v>456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73"/>
      <c r="C3" s="617" t="str">
        <f>'справка №1-БАЛАНС'!E3</f>
        <v>СОФАРМА АД</v>
      </c>
      <c r="D3" s="618"/>
      <c r="E3" s="618"/>
      <c r="F3" s="618"/>
      <c r="G3" s="618"/>
      <c r="H3" s="573"/>
      <c r="I3" s="573"/>
      <c r="J3" s="2"/>
      <c r="K3" s="572" t="s">
        <v>1</v>
      </c>
      <c r="L3" s="572"/>
      <c r="M3" s="591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573"/>
      <c r="C4" s="617" t="str">
        <f>'справка №1-БАЛАНС'!E4</f>
        <v>НЕКОНСОЛИДИРАН</v>
      </c>
      <c r="D4" s="617"/>
      <c r="E4" s="619"/>
      <c r="F4" s="617"/>
      <c r="G4" s="617"/>
      <c r="H4" s="532"/>
      <c r="I4" s="532"/>
      <c r="J4" s="593"/>
      <c r="K4" s="581" t="s">
        <v>3</v>
      </c>
      <c r="L4" s="581"/>
      <c r="M4" s="592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71"/>
      <c r="C5" s="617" t="str">
        <f>'справка №1-БАЛАНС'!E5</f>
        <v>01.01.-31.12.2010</v>
      </c>
      <c r="D5" s="618"/>
      <c r="E5" s="618"/>
      <c r="F5" s="618"/>
      <c r="G5" s="618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132000</v>
      </c>
      <c r="D11" s="96">
        <f>'справка №1-БАЛАНС'!H19</f>
        <v>0</v>
      </c>
      <c r="E11" s="96">
        <f>'справка №1-БАЛАНС'!H20</f>
        <v>18819</v>
      </c>
      <c r="F11" s="96">
        <f>'справка №1-БАЛАНС'!H22</f>
        <v>14428</v>
      </c>
      <c r="G11" s="96">
        <f>'справка №1-БАЛАНС'!H23</f>
        <v>0</v>
      </c>
      <c r="H11" s="98">
        <v>54938</v>
      </c>
      <c r="I11" s="96">
        <f>'справка №1-БАЛАНС'!H28+'справка №1-БАЛАНС'!H31</f>
        <v>33594</v>
      </c>
      <c r="J11" s="96">
        <f>'справка №1-БАЛАНС'!H29+'справка №1-БАЛАНС'!H32</f>
        <v>0</v>
      </c>
      <c r="K11" s="98"/>
      <c r="L11" s="424">
        <f>SUM(C11:K11)</f>
        <v>253779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132000</v>
      </c>
      <c r="D15" s="99">
        <f aca="true" t="shared" si="2" ref="D15:M15">D11+D12</f>
        <v>0</v>
      </c>
      <c r="E15" s="99">
        <f t="shared" si="2"/>
        <v>18819</v>
      </c>
      <c r="F15" s="99">
        <f t="shared" si="2"/>
        <v>14428</v>
      </c>
      <c r="G15" s="99">
        <f t="shared" si="2"/>
        <v>0</v>
      </c>
      <c r="H15" s="99">
        <f t="shared" si="2"/>
        <v>54938</v>
      </c>
      <c r="I15" s="99">
        <f t="shared" si="2"/>
        <v>33594</v>
      </c>
      <c r="J15" s="99">
        <f t="shared" si="2"/>
        <v>0</v>
      </c>
      <c r="K15" s="99">
        <f t="shared" si="2"/>
        <v>0</v>
      </c>
      <c r="L15" s="424">
        <f t="shared" si="1"/>
        <v>253779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40657</v>
      </c>
      <c r="J16" s="425">
        <f>+'справка №1-БАЛАНС'!G32</f>
        <v>0</v>
      </c>
      <c r="K16" s="98"/>
      <c r="L16" s="424">
        <f t="shared" si="1"/>
        <v>40657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3360</v>
      </c>
      <c r="G17" s="100">
        <f t="shared" si="3"/>
        <v>0</v>
      </c>
      <c r="H17" s="100">
        <f t="shared" si="3"/>
        <v>30234</v>
      </c>
      <c r="I17" s="100">
        <f t="shared" si="3"/>
        <v>-33594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>
        <v>3360</v>
      </c>
      <c r="G19" s="98"/>
      <c r="H19" s="98">
        <v>30234</v>
      </c>
      <c r="I19" s="98">
        <v>-33594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3478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3478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>
        <v>3478</v>
      </c>
      <c r="F25" s="239"/>
      <c r="G25" s="239"/>
      <c r="H25" s="239"/>
      <c r="I25" s="239"/>
      <c r="J25" s="239"/>
      <c r="K25" s="239"/>
      <c r="L25" s="424">
        <f t="shared" si="1"/>
        <v>3478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>
        <v>-2392</v>
      </c>
      <c r="D28" s="98"/>
      <c r="E28" s="98">
        <v>-128</v>
      </c>
      <c r="F28" s="98"/>
      <c r="G28" s="98"/>
      <c r="H28" s="98"/>
      <c r="I28" s="98">
        <v>128</v>
      </c>
      <c r="J28" s="98"/>
      <c r="K28" s="98"/>
      <c r="L28" s="424">
        <f t="shared" si="1"/>
        <v>-2392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129608</v>
      </c>
      <c r="D29" s="97">
        <f aca="true" t="shared" si="6" ref="D29:M29">D17+D20+D21+D24+D28+D27+D15+D16</f>
        <v>0</v>
      </c>
      <c r="E29" s="97">
        <f t="shared" si="6"/>
        <v>22169</v>
      </c>
      <c r="F29" s="97">
        <f t="shared" si="6"/>
        <v>17788</v>
      </c>
      <c r="G29" s="97">
        <f t="shared" si="6"/>
        <v>0</v>
      </c>
      <c r="H29" s="97">
        <f t="shared" si="6"/>
        <v>85172</v>
      </c>
      <c r="I29" s="97">
        <f t="shared" si="6"/>
        <v>40785</v>
      </c>
      <c r="J29" s="97">
        <f t="shared" si="6"/>
        <v>0</v>
      </c>
      <c r="K29" s="97">
        <f t="shared" si="6"/>
        <v>0</v>
      </c>
      <c r="L29" s="424">
        <f t="shared" si="1"/>
        <v>295522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129608</v>
      </c>
      <c r="D32" s="97">
        <f t="shared" si="7"/>
        <v>0</v>
      </c>
      <c r="E32" s="97">
        <f t="shared" si="7"/>
        <v>22169</v>
      </c>
      <c r="F32" s="97">
        <f t="shared" si="7"/>
        <v>17788</v>
      </c>
      <c r="G32" s="97">
        <f t="shared" si="7"/>
        <v>0</v>
      </c>
      <c r="H32" s="97">
        <f t="shared" si="7"/>
        <v>85172</v>
      </c>
      <c r="I32" s="97">
        <f t="shared" si="7"/>
        <v>40785</v>
      </c>
      <c r="J32" s="97">
        <f t="shared" si="7"/>
        <v>0</v>
      </c>
      <c r="K32" s="97">
        <f t="shared" si="7"/>
        <v>0</v>
      </c>
      <c r="L32" s="424">
        <f t="shared" si="1"/>
        <v>295522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890</v>
      </c>
      <c r="B35" s="37"/>
      <c r="C35" s="24"/>
      <c r="D35" s="616" t="s">
        <v>811</v>
      </c>
      <c r="E35" s="616"/>
      <c r="F35" s="432" t="s">
        <v>854</v>
      </c>
      <c r="G35" s="597"/>
      <c r="H35" s="597"/>
      <c r="I35" s="597"/>
      <c r="J35" s="24" t="s">
        <v>844</v>
      </c>
      <c r="K35" s="24"/>
      <c r="L35" s="432" t="s">
        <v>857</v>
      </c>
      <c r="M35" s="597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I32" sqref="I32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885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0" t="s">
        <v>380</v>
      </c>
      <c r="B2" s="621"/>
      <c r="C2" s="584"/>
      <c r="D2" s="584"/>
      <c r="E2" s="617" t="str">
        <f>'справка №1-БАЛАНС'!E3</f>
        <v>СОФАРМА АД</v>
      </c>
      <c r="F2" s="622"/>
      <c r="G2" s="622"/>
      <c r="H2" s="584"/>
      <c r="I2" s="441"/>
      <c r="J2" s="441"/>
      <c r="K2" s="441"/>
      <c r="L2" s="441"/>
      <c r="M2" s="624" t="s">
        <v>1</v>
      </c>
      <c r="N2" s="625"/>
      <c r="O2" s="625"/>
      <c r="P2" s="626">
        <f>'справка №1-БАЛАНС'!H3</f>
        <v>831902088</v>
      </c>
      <c r="Q2" s="626"/>
      <c r="R2" s="353"/>
    </row>
    <row r="3" spans="1:18" ht="15">
      <c r="A3" s="620" t="s">
        <v>4</v>
      </c>
      <c r="B3" s="621"/>
      <c r="C3" s="585"/>
      <c r="D3" s="585"/>
      <c r="E3" s="617" t="str">
        <f>'справка №1-БАЛАНС'!E5</f>
        <v>01.01.-31.12.2010</v>
      </c>
      <c r="F3" s="623"/>
      <c r="G3" s="623"/>
      <c r="H3" s="443"/>
      <c r="I3" s="443"/>
      <c r="J3" s="443"/>
      <c r="K3" s="443"/>
      <c r="L3" s="443"/>
      <c r="M3" s="627" t="s">
        <v>3</v>
      </c>
      <c r="N3" s="627"/>
      <c r="O3" s="576"/>
      <c r="P3" s="628">
        <f>'справка №1-БАЛАНС'!H4</f>
        <v>684</v>
      </c>
      <c r="Q3" s="628"/>
      <c r="R3" s="354"/>
    </row>
    <row r="4" spans="1:18" ht="12.75">
      <c r="A4" s="436" t="s">
        <v>518</v>
      </c>
      <c r="B4" s="442"/>
      <c r="C4" s="442"/>
      <c r="D4" s="443"/>
      <c r="E4" s="631"/>
      <c r="F4" s="632"/>
      <c r="G4" s="63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519</v>
      </c>
    </row>
    <row r="5" spans="1:18" s="44" customFormat="1" ht="30.75" customHeight="1">
      <c r="A5" s="633" t="s">
        <v>460</v>
      </c>
      <c r="B5" s="634"/>
      <c r="C5" s="637" t="s">
        <v>7</v>
      </c>
      <c r="D5" s="449" t="s">
        <v>520</v>
      </c>
      <c r="E5" s="449"/>
      <c r="F5" s="449"/>
      <c r="G5" s="449"/>
      <c r="H5" s="449" t="s">
        <v>521</v>
      </c>
      <c r="I5" s="449"/>
      <c r="J5" s="629" t="s">
        <v>522</v>
      </c>
      <c r="K5" s="449" t="s">
        <v>523</v>
      </c>
      <c r="L5" s="449"/>
      <c r="M5" s="449"/>
      <c r="N5" s="449"/>
      <c r="O5" s="449" t="s">
        <v>521</v>
      </c>
      <c r="P5" s="449"/>
      <c r="Q5" s="629" t="s">
        <v>524</v>
      </c>
      <c r="R5" s="629" t="s">
        <v>525</v>
      </c>
    </row>
    <row r="6" spans="1:18" s="44" customFormat="1" ht="48">
      <c r="A6" s="635"/>
      <c r="B6" s="636"/>
      <c r="C6" s="603"/>
      <c r="D6" s="450" t="s">
        <v>526</v>
      </c>
      <c r="E6" s="450" t="s">
        <v>527</v>
      </c>
      <c r="F6" s="450" t="s">
        <v>528</v>
      </c>
      <c r="G6" s="450" t="s">
        <v>529</v>
      </c>
      <c r="H6" s="450" t="s">
        <v>530</v>
      </c>
      <c r="I6" s="450" t="s">
        <v>531</v>
      </c>
      <c r="J6" s="630"/>
      <c r="K6" s="450" t="s">
        <v>526</v>
      </c>
      <c r="L6" s="450" t="s">
        <v>532</v>
      </c>
      <c r="M6" s="450" t="s">
        <v>533</v>
      </c>
      <c r="N6" s="450" t="s">
        <v>534</v>
      </c>
      <c r="O6" s="450" t="s">
        <v>530</v>
      </c>
      <c r="P6" s="450" t="s">
        <v>531</v>
      </c>
      <c r="Q6" s="630"/>
      <c r="R6" s="630"/>
    </row>
    <row r="7" spans="1:18" s="44" customFormat="1" ht="12">
      <c r="A7" s="452" t="s">
        <v>535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536</v>
      </c>
      <c r="B8" s="455" t="s">
        <v>537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538</v>
      </c>
      <c r="B9" s="458" t="s">
        <v>539</v>
      </c>
      <c r="C9" s="459" t="s">
        <v>540</v>
      </c>
      <c r="D9" s="243">
        <v>25711</v>
      </c>
      <c r="E9" s="243">
        <v>299</v>
      </c>
      <c r="F9" s="243"/>
      <c r="G9" s="113">
        <f>D9+E9-F9</f>
        <v>26010</v>
      </c>
      <c r="H9" s="103"/>
      <c r="I9" s="103"/>
      <c r="J9" s="113">
        <f>G9+H9-I9</f>
        <v>26010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26010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541</v>
      </c>
      <c r="B10" s="458" t="s">
        <v>542</v>
      </c>
      <c r="C10" s="459" t="s">
        <v>543</v>
      </c>
      <c r="D10" s="243">
        <v>42304</v>
      </c>
      <c r="E10" s="243">
        <v>293</v>
      </c>
      <c r="F10" s="243">
        <v>1381</v>
      </c>
      <c r="G10" s="113">
        <f aca="true" t="shared" si="2" ref="G10:G39">D10+E10-F10</f>
        <v>41216</v>
      </c>
      <c r="H10" s="103"/>
      <c r="I10" s="103">
        <v>2</v>
      </c>
      <c r="J10" s="113">
        <f aca="true" t="shared" si="3" ref="J10:J39">G10+H10-I10</f>
        <v>41214</v>
      </c>
      <c r="K10" s="103">
        <v>1640</v>
      </c>
      <c r="L10" s="103">
        <v>1729</v>
      </c>
      <c r="M10" s="103">
        <v>97</v>
      </c>
      <c r="N10" s="113">
        <f aca="true" t="shared" si="4" ref="N10:N39">K10+L10-M10</f>
        <v>3272</v>
      </c>
      <c r="O10" s="103"/>
      <c r="P10" s="103"/>
      <c r="Q10" s="113">
        <f t="shared" si="0"/>
        <v>3272</v>
      </c>
      <c r="R10" s="113">
        <f t="shared" si="1"/>
        <v>37942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544</v>
      </c>
      <c r="B11" s="458" t="s">
        <v>545</v>
      </c>
      <c r="C11" s="459" t="s">
        <v>546</v>
      </c>
      <c r="D11" s="243">
        <v>74741</v>
      </c>
      <c r="E11" s="243">
        <v>1654</v>
      </c>
      <c r="F11" s="243">
        <v>440</v>
      </c>
      <c r="G11" s="113">
        <f t="shared" si="2"/>
        <v>75955</v>
      </c>
      <c r="H11" s="103"/>
      <c r="I11" s="103"/>
      <c r="J11" s="113">
        <f t="shared" si="3"/>
        <v>75955</v>
      </c>
      <c r="K11" s="103">
        <v>42658</v>
      </c>
      <c r="L11" s="103">
        <v>4849</v>
      </c>
      <c r="M11" s="103">
        <v>372</v>
      </c>
      <c r="N11" s="113">
        <f t="shared" si="4"/>
        <v>47135</v>
      </c>
      <c r="O11" s="103">
        <v>1</v>
      </c>
      <c r="P11" s="103"/>
      <c r="Q11" s="113">
        <f t="shared" si="0"/>
        <v>47136</v>
      </c>
      <c r="R11" s="113">
        <f t="shared" si="1"/>
        <v>28819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547</v>
      </c>
      <c r="B12" s="458" t="s">
        <v>548</v>
      </c>
      <c r="C12" s="459" t="s">
        <v>549</v>
      </c>
      <c r="D12" s="243">
        <v>3642</v>
      </c>
      <c r="E12" s="243">
        <v>195</v>
      </c>
      <c r="F12" s="243">
        <v>27</v>
      </c>
      <c r="G12" s="113">
        <f t="shared" si="2"/>
        <v>3810</v>
      </c>
      <c r="H12" s="103"/>
      <c r="I12" s="103"/>
      <c r="J12" s="113">
        <f t="shared" si="3"/>
        <v>3810</v>
      </c>
      <c r="K12" s="103">
        <v>947</v>
      </c>
      <c r="L12" s="103">
        <v>184</v>
      </c>
      <c r="M12" s="103">
        <v>24</v>
      </c>
      <c r="N12" s="113">
        <f t="shared" si="4"/>
        <v>1107</v>
      </c>
      <c r="O12" s="103"/>
      <c r="P12" s="103"/>
      <c r="Q12" s="113">
        <f t="shared" si="0"/>
        <v>1107</v>
      </c>
      <c r="R12" s="113">
        <f t="shared" si="1"/>
        <v>2703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550</v>
      </c>
      <c r="B13" s="458" t="s">
        <v>551</v>
      </c>
      <c r="C13" s="459" t="s">
        <v>552</v>
      </c>
      <c r="D13" s="243">
        <v>11225</v>
      </c>
      <c r="E13" s="243">
        <v>865</v>
      </c>
      <c r="F13" s="243">
        <v>483</v>
      </c>
      <c r="G13" s="113">
        <f t="shared" si="2"/>
        <v>11607</v>
      </c>
      <c r="H13" s="103"/>
      <c r="I13" s="103"/>
      <c r="J13" s="113">
        <f t="shared" si="3"/>
        <v>11607</v>
      </c>
      <c r="K13" s="103">
        <v>3858</v>
      </c>
      <c r="L13" s="103">
        <v>1148</v>
      </c>
      <c r="M13" s="103">
        <v>194</v>
      </c>
      <c r="N13" s="113">
        <f t="shared" si="4"/>
        <v>4812</v>
      </c>
      <c r="O13" s="103"/>
      <c r="P13" s="103"/>
      <c r="Q13" s="113">
        <f t="shared" si="0"/>
        <v>4812</v>
      </c>
      <c r="R13" s="113">
        <f t="shared" si="1"/>
        <v>6795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553</v>
      </c>
      <c r="B14" s="458" t="s">
        <v>554</v>
      </c>
      <c r="C14" s="459" t="s">
        <v>555</v>
      </c>
      <c r="D14" s="243">
        <v>5122</v>
      </c>
      <c r="E14" s="243">
        <v>100</v>
      </c>
      <c r="F14" s="243">
        <v>62</v>
      </c>
      <c r="G14" s="113">
        <f t="shared" si="2"/>
        <v>5160</v>
      </c>
      <c r="H14" s="103"/>
      <c r="I14" s="103"/>
      <c r="J14" s="113">
        <f t="shared" si="3"/>
        <v>5160</v>
      </c>
      <c r="K14" s="103">
        <v>3849</v>
      </c>
      <c r="L14" s="103">
        <v>457</v>
      </c>
      <c r="M14" s="103">
        <v>53</v>
      </c>
      <c r="N14" s="113">
        <f t="shared" si="4"/>
        <v>4253</v>
      </c>
      <c r="O14" s="103"/>
      <c r="P14" s="103"/>
      <c r="Q14" s="113">
        <f t="shared" si="0"/>
        <v>4253</v>
      </c>
      <c r="R14" s="113">
        <f t="shared" si="1"/>
        <v>907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845</v>
      </c>
      <c r="B15" s="466" t="s">
        <v>846</v>
      </c>
      <c r="C15" s="563" t="s">
        <v>847</v>
      </c>
      <c r="D15" s="564">
        <v>3251</v>
      </c>
      <c r="E15" s="564">
        <v>6375</v>
      </c>
      <c r="F15" s="564">
        <v>731</v>
      </c>
      <c r="G15" s="113">
        <f t="shared" si="2"/>
        <v>8895</v>
      </c>
      <c r="H15" s="565"/>
      <c r="I15" s="565"/>
      <c r="J15" s="113">
        <f t="shared" si="3"/>
        <v>8895</v>
      </c>
      <c r="K15" s="565">
        <v>0</v>
      </c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8895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556</v>
      </c>
      <c r="B16" s="247" t="s">
        <v>557</v>
      </c>
      <c r="C16" s="459" t="s">
        <v>558</v>
      </c>
      <c r="D16" s="243">
        <v>40</v>
      </c>
      <c r="E16" s="243"/>
      <c r="F16" s="243"/>
      <c r="G16" s="113">
        <f t="shared" si="2"/>
        <v>40</v>
      </c>
      <c r="H16" s="103"/>
      <c r="I16" s="103"/>
      <c r="J16" s="113">
        <f t="shared" si="3"/>
        <v>40</v>
      </c>
      <c r="K16" s="103">
        <v>13</v>
      </c>
      <c r="L16" s="103">
        <v>6</v>
      </c>
      <c r="M16" s="103"/>
      <c r="N16" s="113">
        <f t="shared" si="4"/>
        <v>19</v>
      </c>
      <c r="O16" s="103"/>
      <c r="P16" s="103"/>
      <c r="Q16" s="113">
        <f aca="true" t="shared" si="5" ref="Q16:Q25">N16+O16-P16</f>
        <v>19</v>
      </c>
      <c r="R16" s="113">
        <f aca="true" t="shared" si="6" ref="R16:R25">J16-Q16</f>
        <v>21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559</v>
      </c>
      <c r="C17" s="461" t="s">
        <v>560</v>
      </c>
      <c r="D17" s="248">
        <f>SUM(D9:D16)</f>
        <v>166036</v>
      </c>
      <c r="E17" s="248">
        <f>SUM(E9:E16)</f>
        <v>9781</v>
      </c>
      <c r="F17" s="248">
        <f>SUM(F9:F16)</f>
        <v>3124</v>
      </c>
      <c r="G17" s="113">
        <f t="shared" si="2"/>
        <v>172693</v>
      </c>
      <c r="H17" s="114">
        <f>SUM(H9:H16)</f>
        <v>0</v>
      </c>
      <c r="I17" s="114">
        <f>SUM(I9:I16)</f>
        <v>2</v>
      </c>
      <c r="J17" s="113">
        <f t="shared" si="3"/>
        <v>172691</v>
      </c>
      <c r="K17" s="114">
        <f>SUM(K9:K16)</f>
        <v>52965</v>
      </c>
      <c r="L17" s="114">
        <f>SUM(L9:L16)</f>
        <v>8373</v>
      </c>
      <c r="M17" s="114">
        <f>SUM(M9:M16)</f>
        <v>740</v>
      </c>
      <c r="N17" s="113">
        <f t="shared" si="4"/>
        <v>60598</v>
      </c>
      <c r="O17" s="114">
        <f>SUM(O9:O16)</f>
        <v>1</v>
      </c>
      <c r="P17" s="114">
        <f>SUM(P9:P16)</f>
        <v>0</v>
      </c>
      <c r="Q17" s="113">
        <f t="shared" si="5"/>
        <v>60599</v>
      </c>
      <c r="R17" s="113">
        <f t="shared" si="6"/>
        <v>112092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561</v>
      </c>
      <c r="B18" s="463" t="s">
        <v>562</v>
      </c>
      <c r="C18" s="461" t="s">
        <v>563</v>
      </c>
      <c r="D18" s="241">
        <v>18552</v>
      </c>
      <c r="E18" s="241">
        <v>1279</v>
      </c>
      <c r="F18" s="241"/>
      <c r="G18" s="113">
        <f t="shared" si="2"/>
        <v>19831</v>
      </c>
      <c r="H18" s="101">
        <v>57</v>
      </c>
      <c r="I18" s="101">
        <v>353</v>
      </c>
      <c r="J18" s="113">
        <f t="shared" si="3"/>
        <v>19535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19535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564</v>
      </c>
      <c r="B19" s="463" t="s">
        <v>565</v>
      </c>
      <c r="C19" s="461" t="s">
        <v>566</v>
      </c>
      <c r="D19" s="241">
        <v>227</v>
      </c>
      <c r="E19" s="241">
        <v>63</v>
      </c>
      <c r="F19" s="241">
        <v>107</v>
      </c>
      <c r="G19" s="113">
        <f t="shared" si="2"/>
        <v>183</v>
      </c>
      <c r="H19" s="101"/>
      <c r="I19" s="101"/>
      <c r="J19" s="113">
        <f t="shared" si="3"/>
        <v>183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183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567</v>
      </c>
      <c r="B20" s="455" t="s">
        <v>568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538</v>
      </c>
      <c r="B21" s="458" t="s">
        <v>569</v>
      </c>
      <c r="C21" s="459" t="s">
        <v>570</v>
      </c>
      <c r="D21" s="243">
        <v>745</v>
      </c>
      <c r="E21" s="243">
        <v>78</v>
      </c>
      <c r="F21" s="243"/>
      <c r="G21" s="113">
        <f t="shared" si="2"/>
        <v>823</v>
      </c>
      <c r="H21" s="103"/>
      <c r="I21" s="103"/>
      <c r="J21" s="113">
        <f t="shared" si="3"/>
        <v>823</v>
      </c>
      <c r="K21" s="103">
        <v>223</v>
      </c>
      <c r="L21" s="103">
        <v>133</v>
      </c>
      <c r="M21" s="103"/>
      <c r="N21" s="113">
        <f t="shared" si="4"/>
        <v>356</v>
      </c>
      <c r="O21" s="103"/>
      <c r="P21" s="103"/>
      <c r="Q21" s="113">
        <f t="shared" si="5"/>
        <v>356</v>
      </c>
      <c r="R21" s="113">
        <f t="shared" si="6"/>
        <v>467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541</v>
      </c>
      <c r="B22" s="458" t="s">
        <v>571</v>
      </c>
      <c r="C22" s="459" t="s">
        <v>572</v>
      </c>
      <c r="D22" s="243">
        <v>1038</v>
      </c>
      <c r="E22" s="243">
        <v>388</v>
      </c>
      <c r="F22" s="243"/>
      <c r="G22" s="113">
        <f t="shared" si="2"/>
        <v>1426</v>
      </c>
      <c r="H22" s="103"/>
      <c r="I22" s="103"/>
      <c r="J22" s="113">
        <f t="shared" si="3"/>
        <v>1426</v>
      </c>
      <c r="K22" s="103">
        <v>653</v>
      </c>
      <c r="L22" s="103">
        <v>119</v>
      </c>
      <c r="M22" s="103"/>
      <c r="N22" s="113">
        <f t="shared" si="4"/>
        <v>772</v>
      </c>
      <c r="O22" s="103"/>
      <c r="P22" s="103"/>
      <c r="Q22" s="113">
        <f t="shared" si="5"/>
        <v>772</v>
      </c>
      <c r="R22" s="113">
        <f t="shared" si="6"/>
        <v>654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544</v>
      </c>
      <c r="B23" s="466" t="s">
        <v>573</v>
      </c>
      <c r="C23" s="459" t="s">
        <v>574</v>
      </c>
      <c r="D23" s="243">
        <v>0</v>
      </c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547</v>
      </c>
      <c r="B24" s="467" t="s">
        <v>557</v>
      </c>
      <c r="C24" s="459" t="s">
        <v>575</v>
      </c>
      <c r="D24" s="243">
        <v>777</v>
      </c>
      <c r="E24" s="243">
        <v>150</v>
      </c>
      <c r="F24" s="243">
        <v>424</v>
      </c>
      <c r="G24" s="113">
        <f t="shared" si="2"/>
        <v>503</v>
      </c>
      <c r="H24" s="103"/>
      <c r="I24" s="103"/>
      <c r="J24" s="113">
        <f t="shared" si="3"/>
        <v>503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503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827</v>
      </c>
      <c r="C25" s="468" t="s">
        <v>577</v>
      </c>
      <c r="D25" s="244">
        <f>SUM(D21:D24)</f>
        <v>2560</v>
      </c>
      <c r="E25" s="244">
        <f aca="true" t="shared" si="7" ref="E25:P25">SUM(E21:E24)</f>
        <v>616</v>
      </c>
      <c r="F25" s="244">
        <f t="shared" si="7"/>
        <v>424</v>
      </c>
      <c r="G25" s="105">
        <f t="shared" si="2"/>
        <v>2752</v>
      </c>
      <c r="H25" s="104">
        <f t="shared" si="7"/>
        <v>0</v>
      </c>
      <c r="I25" s="104">
        <f t="shared" si="7"/>
        <v>0</v>
      </c>
      <c r="J25" s="105">
        <f t="shared" si="3"/>
        <v>2752</v>
      </c>
      <c r="K25" s="104">
        <f t="shared" si="7"/>
        <v>876</v>
      </c>
      <c r="L25" s="104">
        <f t="shared" si="7"/>
        <v>252</v>
      </c>
      <c r="M25" s="104">
        <f t="shared" si="7"/>
        <v>0</v>
      </c>
      <c r="N25" s="105">
        <f t="shared" si="4"/>
        <v>1128</v>
      </c>
      <c r="O25" s="104">
        <f t="shared" si="7"/>
        <v>0</v>
      </c>
      <c r="P25" s="104">
        <f t="shared" si="7"/>
        <v>0</v>
      </c>
      <c r="Q25" s="105">
        <f t="shared" si="5"/>
        <v>1128</v>
      </c>
      <c r="R25" s="105">
        <f t="shared" si="6"/>
        <v>1624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578</v>
      </c>
      <c r="B26" s="469" t="s">
        <v>579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538</v>
      </c>
      <c r="B27" s="471" t="s">
        <v>841</v>
      </c>
      <c r="C27" s="472" t="s">
        <v>580</v>
      </c>
      <c r="D27" s="246">
        <f>SUM(D28:D31)</f>
        <v>94563</v>
      </c>
      <c r="E27" s="246">
        <f aca="true" t="shared" si="8" ref="E27:P27">SUM(E28:E31)</f>
        <v>22487</v>
      </c>
      <c r="F27" s="246">
        <f t="shared" si="8"/>
        <v>6588</v>
      </c>
      <c r="G27" s="110">
        <f t="shared" si="2"/>
        <v>110462</v>
      </c>
      <c r="H27" s="109">
        <f t="shared" si="8"/>
        <v>171</v>
      </c>
      <c r="I27" s="109">
        <f t="shared" si="8"/>
        <v>3549</v>
      </c>
      <c r="J27" s="110">
        <f t="shared" si="3"/>
        <v>107084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107084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581</v>
      </c>
      <c r="D28" s="243">
        <v>72333</v>
      </c>
      <c r="E28" s="243">
        <v>21566</v>
      </c>
      <c r="F28" s="243">
        <v>1449</v>
      </c>
      <c r="G28" s="113">
        <f t="shared" si="2"/>
        <v>92450</v>
      </c>
      <c r="H28" s="103"/>
      <c r="I28" s="103">
        <v>3100</v>
      </c>
      <c r="J28" s="113">
        <f t="shared" si="3"/>
        <v>89350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89350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582</v>
      </c>
      <c r="D29" s="243">
        <v>0</v>
      </c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583</v>
      </c>
      <c r="D30" s="243">
        <v>1849</v>
      </c>
      <c r="E30" s="243">
        <v>27</v>
      </c>
      <c r="F30" s="243">
        <v>1876</v>
      </c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584</v>
      </c>
      <c r="D31" s="243">
        <v>20381</v>
      </c>
      <c r="E31" s="243">
        <v>894</v>
      </c>
      <c r="F31" s="243">
        <v>3263</v>
      </c>
      <c r="G31" s="113">
        <f t="shared" si="2"/>
        <v>18012</v>
      </c>
      <c r="H31" s="111">
        <v>171</v>
      </c>
      <c r="I31" s="111">
        <v>449</v>
      </c>
      <c r="J31" s="113">
        <f t="shared" si="3"/>
        <v>17734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17734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541</v>
      </c>
      <c r="B32" s="471" t="s">
        <v>585</v>
      </c>
      <c r="C32" s="459" t="s">
        <v>586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587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588</v>
      </c>
      <c r="C34" s="459" t="s">
        <v>589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590</v>
      </c>
      <c r="C35" s="459" t="s">
        <v>591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592</v>
      </c>
      <c r="C36" s="459" t="s">
        <v>593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544</v>
      </c>
      <c r="B37" s="473" t="s">
        <v>557</v>
      </c>
      <c r="C37" s="459" t="s">
        <v>594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842</v>
      </c>
      <c r="C38" s="461" t="s">
        <v>596</v>
      </c>
      <c r="D38" s="248">
        <f>D27+D32+D37</f>
        <v>94563</v>
      </c>
      <c r="E38" s="248">
        <f aca="true" t="shared" si="12" ref="E38:P38">E27+E32+E37</f>
        <v>22487</v>
      </c>
      <c r="F38" s="248">
        <f t="shared" si="12"/>
        <v>6588</v>
      </c>
      <c r="G38" s="113">
        <f t="shared" si="2"/>
        <v>110462</v>
      </c>
      <c r="H38" s="114">
        <f t="shared" si="12"/>
        <v>171</v>
      </c>
      <c r="I38" s="114">
        <f t="shared" si="12"/>
        <v>3549</v>
      </c>
      <c r="J38" s="113">
        <f t="shared" si="3"/>
        <v>107084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107084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597</v>
      </c>
      <c r="B39" s="462" t="s">
        <v>598</v>
      </c>
      <c r="C39" s="461" t="s">
        <v>599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600</v>
      </c>
      <c r="C40" s="451" t="s">
        <v>601</v>
      </c>
      <c r="D40" s="546">
        <f>D17+D18+D19+D25+D38+D39</f>
        <v>281938</v>
      </c>
      <c r="E40" s="546">
        <f>E17+E18+E19+E25+E38+E39</f>
        <v>34226</v>
      </c>
      <c r="F40" s="546">
        <f aca="true" t="shared" si="13" ref="F40:R40">F17+F18+F19+F25+F38+F39</f>
        <v>10243</v>
      </c>
      <c r="G40" s="546">
        <f t="shared" si="13"/>
        <v>305921</v>
      </c>
      <c r="H40" s="546">
        <f t="shared" si="13"/>
        <v>228</v>
      </c>
      <c r="I40" s="546">
        <f t="shared" si="13"/>
        <v>3904</v>
      </c>
      <c r="J40" s="546">
        <f t="shared" si="13"/>
        <v>302245</v>
      </c>
      <c r="K40" s="546">
        <f t="shared" si="13"/>
        <v>53841</v>
      </c>
      <c r="L40" s="546">
        <f t="shared" si="13"/>
        <v>8625</v>
      </c>
      <c r="M40" s="546">
        <f t="shared" si="13"/>
        <v>740</v>
      </c>
      <c r="N40" s="546">
        <f t="shared" si="13"/>
        <v>61726</v>
      </c>
      <c r="O40" s="546">
        <f t="shared" si="13"/>
        <v>1</v>
      </c>
      <c r="P40" s="546">
        <f t="shared" si="13"/>
        <v>0</v>
      </c>
      <c r="Q40" s="546">
        <f t="shared" si="13"/>
        <v>61727</v>
      </c>
      <c r="R40" s="546">
        <f t="shared" si="13"/>
        <v>240518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602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880</v>
      </c>
      <c r="C44" s="445"/>
      <c r="D44" s="446"/>
      <c r="E44" s="446"/>
      <c r="F44" s="446"/>
      <c r="G44" s="436"/>
      <c r="H44" s="447" t="s">
        <v>858</v>
      </c>
      <c r="I44" s="447"/>
      <c r="J44" s="447"/>
      <c r="K44" s="604"/>
      <c r="L44" s="604"/>
      <c r="M44" s="604"/>
      <c r="N44" s="604"/>
      <c r="O44" s="625" t="s">
        <v>851</v>
      </c>
      <c r="P44" s="621"/>
      <c r="Q44" s="621"/>
      <c r="R44" s="621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workbookViewId="0" topLeftCell="A25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8" t="s">
        <v>886</v>
      </c>
      <c r="B1" s="608"/>
      <c r="C1" s="608"/>
      <c r="D1" s="608"/>
      <c r="E1" s="608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2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02"/>
      <c r="C3" s="353" t="s">
        <v>1</v>
      </c>
      <c r="E3" s="353">
        <f>'справка №1-БАЛАНС'!H3</f>
        <v>831902088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8" t="str">
        <f>"Отчетен период:"&amp;"           "&amp;'справка №1-БАЛАНС'!E5</f>
        <v>Отчетен период:           01.01.-31.12.2010</v>
      </c>
      <c r="B4" s="638"/>
      <c r="C4" s="354" t="s">
        <v>3</v>
      </c>
      <c r="D4" s="354"/>
      <c r="E4" s="353">
        <f>'справка №1-БАЛАНС'!H4</f>
        <v>684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603</v>
      </c>
      <c r="B5" s="512"/>
      <c r="C5" s="513"/>
      <c r="D5" s="513"/>
      <c r="E5" s="514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605</v>
      </c>
      <c r="D6" s="192" t="s">
        <v>606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609</v>
      </c>
      <c r="B9" s="486" t="s">
        <v>610</v>
      </c>
      <c r="C9" s="153">
        <v>0</v>
      </c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611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612</v>
      </c>
      <c r="B11" s="489" t="s">
        <v>613</v>
      </c>
      <c r="C11" s="165">
        <f>SUM(C12:C14)</f>
        <v>12254</v>
      </c>
      <c r="D11" s="165">
        <f>SUM(D12:D14)</f>
        <v>0</v>
      </c>
      <c r="E11" s="166">
        <f>SUM(E12:E14)</f>
        <v>12254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614</v>
      </c>
      <c r="B12" s="489" t="s">
        <v>615</v>
      </c>
      <c r="C12" s="153">
        <v>12254</v>
      </c>
      <c r="D12" s="153"/>
      <c r="E12" s="166">
        <f aca="true" t="shared" si="0" ref="E12:E42">C12-D12</f>
        <v>12254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616</v>
      </c>
      <c r="B13" s="489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618</v>
      </c>
      <c r="B14" s="489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620</v>
      </c>
      <c r="B15" s="489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622</v>
      </c>
      <c r="B16" s="489" t="s">
        <v>623</v>
      </c>
      <c r="C16" s="165">
        <f>+C17+C18</f>
        <v>2</v>
      </c>
      <c r="D16" s="165">
        <f>+D17+D18</f>
        <v>0</v>
      </c>
      <c r="E16" s="166">
        <f t="shared" si="0"/>
        <v>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624</v>
      </c>
      <c r="B17" s="489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618</v>
      </c>
      <c r="B18" s="489" t="s">
        <v>626</v>
      </c>
      <c r="C18" s="153">
        <v>2</v>
      </c>
      <c r="D18" s="153"/>
      <c r="E18" s="166">
        <f t="shared" si="0"/>
        <v>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627</v>
      </c>
      <c r="B19" s="486" t="s">
        <v>628</v>
      </c>
      <c r="C19" s="149">
        <f>C11+C15+C16</f>
        <v>12256</v>
      </c>
      <c r="D19" s="149">
        <f>D11+D15+D16</f>
        <v>0</v>
      </c>
      <c r="E19" s="164">
        <f>E11+E15+E16</f>
        <v>12256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629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630</v>
      </c>
      <c r="B21" s="486" t="s">
        <v>631</v>
      </c>
      <c r="C21" s="153">
        <v>0</v>
      </c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632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633</v>
      </c>
      <c r="B24" s="489" t="s">
        <v>634</v>
      </c>
      <c r="C24" s="165">
        <f>SUM(C25:C27)</f>
        <v>90597</v>
      </c>
      <c r="D24" s="165">
        <f>SUM(D25:D27)</f>
        <v>90597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635</v>
      </c>
      <c r="B25" s="489" t="s">
        <v>636</v>
      </c>
      <c r="C25" s="153">
        <v>43859</v>
      </c>
      <c r="D25" s="153">
        <f>+C25</f>
        <v>43859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637</v>
      </c>
      <c r="B26" s="489" t="s">
        <v>638</v>
      </c>
      <c r="C26" s="153">
        <v>46738</v>
      </c>
      <c r="D26" s="153">
        <f aca="true" t="shared" si="1" ref="D26:D32">+C26</f>
        <v>46738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639</v>
      </c>
      <c r="B27" s="489" t="s">
        <v>640</v>
      </c>
      <c r="C27" s="153">
        <v>0</v>
      </c>
      <c r="D27" s="153">
        <f t="shared" si="1"/>
        <v>0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641</v>
      </c>
      <c r="B28" s="489" t="s">
        <v>642</v>
      </c>
      <c r="C28" s="153">
        <v>38008</v>
      </c>
      <c r="D28" s="153">
        <f t="shared" si="1"/>
        <v>38008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643</v>
      </c>
      <c r="B29" s="489" t="s">
        <v>644</v>
      </c>
      <c r="C29" s="153">
        <v>1555</v>
      </c>
      <c r="D29" s="153">
        <f t="shared" si="1"/>
        <v>1555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645</v>
      </c>
      <c r="B30" s="489" t="s">
        <v>646</v>
      </c>
      <c r="C30" s="153">
        <v>1224</v>
      </c>
      <c r="D30" s="153">
        <f t="shared" si="1"/>
        <v>1224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647</v>
      </c>
      <c r="B31" s="489" t="s">
        <v>648</v>
      </c>
      <c r="C31" s="153">
        <v>5</v>
      </c>
      <c r="D31" s="153">
        <f t="shared" si="1"/>
        <v>5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649</v>
      </c>
      <c r="B32" s="489" t="s">
        <v>650</v>
      </c>
      <c r="C32" s="153">
        <v>0</v>
      </c>
      <c r="D32" s="153">
        <f t="shared" si="1"/>
        <v>0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651</v>
      </c>
      <c r="B33" s="489" t="s">
        <v>652</v>
      </c>
      <c r="C33" s="150">
        <f>SUM(C34:C37)</f>
        <v>3485</v>
      </c>
      <c r="D33" s="150">
        <f>SUM(D34:D37)</f>
        <v>3485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653</v>
      </c>
      <c r="B34" s="489" t="s">
        <v>654</v>
      </c>
      <c r="C34" s="153"/>
      <c r="D34" s="153">
        <f>+C34</f>
        <v>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655</v>
      </c>
      <c r="B35" s="489" t="s">
        <v>656</v>
      </c>
      <c r="C35" s="153">
        <v>1458</v>
      </c>
      <c r="D35" s="153">
        <f>+C35</f>
        <v>1458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657</v>
      </c>
      <c r="B36" s="489" t="s">
        <v>658</v>
      </c>
      <c r="C36" s="153"/>
      <c r="D36" s="153">
        <f>+C36</f>
        <v>0</v>
      </c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659</v>
      </c>
      <c r="B37" s="489" t="s">
        <v>660</v>
      </c>
      <c r="C37" s="153">
        <v>2027</v>
      </c>
      <c r="D37" s="153">
        <f>+C37</f>
        <v>2027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661</v>
      </c>
      <c r="B38" s="489" t="s">
        <v>662</v>
      </c>
      <c r="C38" s="165">
        <f>SUM(C39:C42)</f>
        <v>402</v>
      </c>
      <c r="D38" s="150">
        <f>SUM(D39:D42)</f>
        <v>402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663</v>
      </c>
      <c r="B39" s="489" t="s">
        <v>664</v>
      </c>
      <c r="C39" s="153"/>
      <c r="D39" s="153">
        <f>+C39</f>
        <v>0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665</v>
      </c>
      <c r="B40" s="489" t="s">
        <v>666</v>
      </c>
      <c r="C40" s="153"/>
      <c r="D40" s="153">
        <f>+C40</f>
        <v>0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667</v>
      </c>
      <c r="B41" s="489" t="s">
        <v>668</v>
      </c>
      <c r="C41" s="153"/>
      <c r="D41" s="153">
        <f>+C41</f>
        <v>0</v>
      </c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669</v>
      </c>
      <c r="B42" s="489" t="s">
        <v>670</v>
      </c>
      <c r="C42" s="153">
        <v>402</v>
      </c>
      <c r="D42" s="153">
        <f>+C42</f>
        <v>402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671</v>
      </c>
      <c r="B43" s="486" t="s">
        <v>672</v>
      </c>
      <c r="C43" s="149">
        <f>C24+C28+C29+C31+C30+C32+C33+C38</f>
        <v>135276</v>
      </c>
      <c r="D43" s="149">
        <f>D24+D28+D29+D31+D30+D32+D33+D38</f>
        <v>135276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673</v>
      </c>
      <c r="B44" s="487" t="s">
        <v>674</v>
      </c>
      <c r="C44" s="148">
        <f>C43+C21+C19+C9</f>
        <v>147532</v>
      </c>
      <c r="D44" s="148">
        <f>D43+D21+D19+D9</f>
        <v>135276</v>
      </c>
      <c r="E44" s="164">
        <f>E43+E21+E19+E9</f>
        <v>12256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675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676</v>
      </c>
      <c r="D48" s="192" t="s">
        <v>677</v>
      </c>
      <c r="E48" s="192"/>
      <c r="F48" s="192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607</v>
      </c>
      <c r="E49" s="485" t="s">
        <v>608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679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680</v>
      </c>
      <c r="B52" s="489" t="s">
        <v>681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682</v>
      </c>
      <c r="B53" s="489" t="s">
        <v>683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684</v>
      </c>
      <c r="B54" s="489" t="s">
        <v>685</v>
      </c>
      <c r="C54" s="153"/>
      <c r="D54" s="153"/>
      <c r="E54" s="165">
        <f aca="true" t="shared" si="2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669</v>
      </c>
      <c r="B55" s="489" t="s">
        <v>686</v>
      </c>
      <c r="C55" s="153"/>
      <c r="D55" s="153"/>
      <c r="E55" s="165">
        <f t="shared" si="2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687</v>
      </c>
      <c r="B56" s="489" t="s">
        <v>688</v>
      </c>
      <c r="C56" s="148">
        <f>C57+C59</f>
        <v>3929</v>
      </c>
      <c r="D56" s="148">
        <f>D57+D59</f>
        <v>0</v>
      </c>
      <c r="E56" s="165">
        <f t="shared" si="2"/>
        <v>3929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689</v>
      </c>
      <c r="B57" s="489" t="s">
        <v>690</v>
      </c>
      <c r="C57" s="153">
        <v>3929</v>
      </c>
      <c r="D57" s="153"/>
      <c r="E57" s="165">
        <f t="shared" si="2"/>
        <v>3929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691</v>
      </c>
      <c r="B58" s="489" t="s">
        <v>692</v>
      </c>
      <c r="C58" s="154">
        <v>0</v>
      </c>
      <c r="D58" s="154"/>
      <c r="E58" s="165">
        <f t="shared" si="2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693</v>
      </c>
      <c r="B59" s="489" t="s">
        <v>694</v>
      </c>
      <c r="C59" s="153"/>
      <c r="D59" s="153"/>
      <c r="E59" s="165">
        <f t="shared" si="2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691</v>
      </c>
      <c r="B60" s="489" t="s">
        <v>695</v>
      </c>
      <c r="C60" s="154"/>
      <c r="D60" s="154"/>
      <c r="E60" s="165">
        <f t="shared" si="2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696</v>
      </c>
      <c r="C61" s="153">
        <v>0</v>
      </c>
      <c r="D61" s="153"/>
      <c r="E61" s="165">
        <f t="shared" si="2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697</v>
      </c>
      <c r="C62" s="153">
        <v>0</v>
      </c>
      <c r="D62" s="153"/>
      <c r="E62" s="165">
        <f t="shared" si="2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698</v>
      </c>
      <c r="B63" s="489" t="s">
        <v>699</v>
      </c>
      <c r="C63" s="153">
        <v>0</v>
      </c>
      <c r="D63" s="153"/>
      <c r="E63" s="165">
        <f t="shared" si="2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700</v>
      </c>
      <c r="B64" s="489" t="s">
        <v>701</v>
      </c>
      <c r="C64" s="153">
        <v>1590</v>
      </c>
      <c r="D64" s="153"/>
      <c r="E64" s="165">
        <f t="shared" si="2"/>
        <v>1590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702</v>
      </c>
      <c r="B65" s="489" t="s">
        <v>703</v>
      </c>
      <c r="C65" s="154">
        <v>323</v>
      </c>
      <c r="D65" s="154"/>
      <c r="E65" s="165">
        <f t="shared" si="2"/>
        <v>323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704</v>
      </c>
      <c r="B66" s="486" t="s">
        <v>705</v>
      </c>
      <c r="C66" s="148">
        <f>C52+C56+C61+C62+C63+C64</f>
        <v>5519</v>
      </c>
      <c r="D66" s="148">
        <f>D52+D56+D61+D62+D63+D64</f>
        <v>0</v>
      </c>
      <c r="E66" s="165">
        <f t="shared" si="2"/>
        <v>5519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706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707</v>
      </c>
      <c r="B68" s="499" t="s">
        <v>708</v>
      </c>
      <c r="C68" s="153">
        <v>4088</v>
      </c>
      <c r="D68" s="153"/>
      <c r="E68" s="165">
        <f t="shared" si="2"/>
        <v>4088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709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680</v>
      </c>
      <c r="B71" s="489" t="s">
        <v>710</v>
      </c>
      <c r="C71" s="150">
        <f>SUM(C72:C74)</f>
        <v>3579</v>
      </c>
      <c r="D71" s="150">
        <f>SUM(D72:D74)</f>
        <v>3579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711</v>
      </c>
      <c r="B72" s="489" t="s">
        <v>712</v>
      </c>
      <c r="C72" s="153">
        <v>3579</v>
      </c>
      <c r="D72" s="153">
        <f>+C72</f>
        <v>3579</v>
      </c>
      <c r="E72" s="165">
        <f t="shared" si="2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713</v>
      </c>
      <c r="B73" s="489" t="s">
        <v>714</v>
      </c>
      <c r="C73" s="153">
        <v>0</v>
      </c>
      <c r="D73" s="153">
        <f>+C73</f>
        <v>0</v>
      </c>
      <c r="E73" s="165">
        <f t="shared" si="2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715</v>
      </c>
      <c r="B74" s="489" t="s">
        <v>716</v>
      </c>
      <c r="C74" s="153">
        <v>0</v>
      </c>
      <c r="D74" s="153">
        <f>+C74</f>
        <v>0</v>
      </c>
      <c r="E74" s="165">
        <f t="shared" si="2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687</v>
      </c>
      <c r="B75" s="489" t="s">
        <v>717</v>
      </c>
      <c r="C75" s="148">
        <f>C76+C78</f>
        <v>101783</v>
      </c>
      <c r="D75" s="148">
        <f>D76+D78</f>
        <v>101783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718</v>
      </c>
      <c r="B76" s="489" t="s">
        <v>719</v>
      </c>
      <c r="C76" s="153">
        <v>101783</v>
      </c>
      <c r="D76" s="153">
        <f>+C76</f>
        <v>101783</v>
      </c>
      <c r="E76" s="165">
        <f t="shared" si="2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720</v>
      </c>
      <c r="B77" s="489" t="s">
        <v>721</v>
      </c>
      <c r="C77" s="154">
        <v>0</v>
      </c>
      <c r="D77" s="153">
        <f>+C77</f>
        <v>0</v>
      </c>
      <c r="E77" s="165">
        <f t="shared" si="2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722</v>
      </c>
      <c r="B78" s="489" t="s">
        <v>723</v>
      </c>
      <c r="C78" s="153">
        <v>0</v>
      </c>
      <c r="D78" s="153">
        <f>+C78</f>
        <v>0</v>
      </c>
      <c r="E78" s="165">
        <f t="shared" si="2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691</v>
      </c>
      <c r="B79" s="489" t="s">
        <v>724</v>
      </c>
      <c r="C79" s="154"/>
      <c r="D79" s="153">
        <f>+C79</f>
        <v>0</v>
      </c>
      <c r="E79" s="165">
        <f t="shared" si="2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725</v>
      </c>
      <c r="B80" s="489" t="s">
        <v>726</v>
      </c>
      <c r="C80" s="148">
        <f>SUM(C81:C84)</f>
        <v>39306</v>
      </c>
      <c r="D80" s="148">
        <f>SUM(D81:D84)</f>
        <v>39306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727</v>
      </c>
      <c r="B81" s="489" t="s">
        <v>728</v>
      </c>
      <c r="C81" s="153">
        <v>0</v>
      </c>
      <c r="D81" s="153">
        <f>+C81</f>
        <v>0</v>
      </c>
      <c r="E81" s="165">
        <f t="shared" si="2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729</v>
      </c>
      <c r="B82" s="489" t="s">
        <v>730</v>
      </c>
      <c r="C82" s="153">
        <v>0</v>
      </c>
      <c r="D82" s="153">
        <f>+C82</f>
        <v>0</v>
      </c>
      <c r="E82" s="165">
        <f t="shared" si="2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731</v>
      </c>
      <c r="B83" s="489" t="s">
        <v>732</v>
      </c>
      <c r="C83" s="153">
        <v>39306</v>
      </c>
      <c r="D83" s="153">
        <f>+C83</f>
        <v>39306</v>
      </c>
      <c r="E83" s="165">
        <f t="shared" si="2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733</v>
      </c>
      <c r="B84" s="489" t="s">
        <v>734</v>
      </c>
      <c r="C84" s="153">
        <v>0</v>
      </c>
      <c r="D84" s="153">
        <f>+C84</f>
        <v>0</v>
      </c>
      <c r="E84" s="165">
        <f t="shared" si="2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735</v>
      </c>
      <c r="B85" s="489" t="s">
        <v>736</v>
      </c>
      <c r="C85" s="149">
        <f>SUM(C86:C90)+C94</f>
        <v>14558</v>
      </c>
      <c r="D85" s="149">
        <f>SUM(D86:D90)+D94</f>
        <v>14558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737</v>
      </c>
      <c r="B86" s="489" t="s">
        <v>738</v>
      </c>
      <c r="C86" s="153">
        <v>0</v>
      </c>
      <c r="D86" s="153">
        <f>+C86</f>
        <v>0</v>
      </c>
      <c r="E86" s="165">
        <f t="shared" si="2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739</v>
      </c>
      <c r="B87" s="489" t="s">
        <v>740</v>
      </c>
      <c r="C87" s="153">
        <v>12378</v>
      </c>
      <c r="D87" s="153">
        <f>+C87</f>
        <v>12378</v>
      </c>
      <c r="E87" s="165">
        <f t="shared" si="2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741</v>
      </c>
      <c r="B88" s="489" t="s">
        <v>742</v>
      </c>
      <c r="C88" s="153">
        <v>263</v>
      </c>
      <c r="D88" s="153">
        <f>+C88</f>
        <v>263</v>
      </c>
      <c r="E88" s="165">
        <f t="shared" si="2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743</v>
      </c>
      <c r="B89" s="489" t="s">
        <v>744</v>
      </c>
      <c r="C89" s="153">
        <v>1153</v>
      </c>
      <c r="D89" s="153">
        <f>+C89</f>
        <v>1153</v>
      </c>
      <c r="E89" s="165">
        <f t="shared" si="2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745</v>
      </c>
      <c r="B90" s="489" t="s">
        <v>746</v>
      </c>
      <c r="C90" s="148">
        <f>SUM(C91:C93)</f>
        <v>255</v>
      </c>
      <c r="D90" s="148">
        <f>SUM(D91:D93)</f>
        <v>255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747</v>
      </c>
      <c r="B91" s="489" t="s">
        <v>748</v>
      </c>
      <c r="C91" s="153">
        <v>73</v>
      </c>
      <c r="D91" s="153">
        <f>+C91</f>
        <v>73</v>
      </c>
      <c r="E91" s="165">
        <f t="shared" si="2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655</v>
      </c>
      <c r="B92" s="489" t="s">
        <v>749</v>
      </c>
      <c r="C92" s="153">
        <v>0</v>
      </c>
      <c r="D92" s="153">
        <f>+C92</f>
        <v>0</v>
      </c>
      <c r="E92" s="165">
        <f t="shared" si="2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659</v>
      </c>
      <c r="B93" s="489" t="s">
        <v>750</v>
      </c>
      <c r="C93" s="153">
        <v>182</v>
      </c>
      <c r="D93" s="153">
        <f>+C93</f>
        <v>182</v>
      </c>
      <c r="E93" s="165">
        <f t="shared" si="2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751</v>
      </c>
      <c r="B94" s="489" t="s">
        <v>752</v>
      </c>
      <c r="C94" s="153">
        <v>509</v>
      </c>
      <c r="D94" s="153">
        <f>+C94</f>
        <v>509</v>
      </c>
      <c r="E94" s="165">
        <f t="shared" si="2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753</v>
      </c>
      <c r="B95" s="489" t="s">
        <v>754</v>
      </c>
      <c r="C95" s="153">
        <v>376</v>
      </c>
      <c r="D95" s="153">
        <f>+C95</f>
        <v>376</v>
      </c>
      <c r="E95" s="165">
        <f t="shared" si="2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755</v>
      </c>
      <c r="B96" s="499" t="s">
        <v>756</v>
      </c>
      <c r="C96" s="149">
        <f>C85+C80+C75+C71+C95</f>
        <v>159602</v>
      </c>
      <c r="D96" s="149">
        <f>D85+D80+D75+D71+D95</f>
        <v>159602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757</v>
      </c>
      <c r="B97" s="487" t="s">
        <v>758</v>
      </c>
      <c r="C97" s="149">
        <f>C96+C68+C66</f>
        <v>169209</v>
      </c>
      <c r="D97" s="149">
        <f>D96+D68+D66</f>
        <v>159602</v>
      </c>
      <c r="E97" s="149">
        <f>E96+E68+E66</f>
        <v>9607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759</v>
      </c>
      <c r="B99" s="502"/>
      <c r="C99" s="158"/>
      <c r="D99" s="158"/>
      <c r="E99" s="158"/>
      <c r="F99" s="503" t="s">
        <v>519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764</v>
      </c>
      <c r="B102" s="489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766</v>
      </c>
      <c r="B103" s="489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768</v>
      </c>
      <c r="B104" s="489" t="s">
        <v>769</v>
      </c>
      <c r="C104" s="153">
        <v>1154</v>
      </c>
      <c r="D104" s="153">
        <v>113</v>
      </c>
      <c r="E104" s="153"/>
      <c r="F104" s="172">
        <f>C104+D104-E104</f>
        <v>1267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770</v>
      </c>
      <c r="B105" s="487" t="s">
        <v>771</v>
      </c>
      <c r="C105" s="148">
        <f>SUM(C102:C104)</f>
        <v>1154</v>
      </c>
      <c r="D105" s="148">
        <f>SUM(D102:D104)</f>
        <v>113</v>
      </c>
      <c r="E105" s="148">
        <f>SUM(E102:E104)</f>
        <v>0</v>
      </c>
      <c r="F105" s="148">
        <f>SUM(F102:F104)</f>
        <v>1267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772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7" t="s">
        <v>773</v>
      </c>
      <c r="B107" s="607"/>
      <c r="C107" s="607"/>
      <c r="D107" s="607"/>
      <c r="E107" s="607"/>
      <c r="F107" s="60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6" t="s">
        <v>891</v>
      </c>
      <c r="B109" s="606"/>
      <c r="C109" s="606" t="s">
        <v>852</v>
      </c>
      <c r="D109" s="606"/>
      <c r="E109" s="606"/>
      <c r="F109" s="60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5" t="s">
        <v>853</v>
      </c>
      <c r="D111" s="605"/>
      <c r="E111" s="605"/>
      <c r="F111" s="605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24">
      <c r="A2" s="515"/>
      <c r="B2" s="516"/>
      <c r="C2" s="437"/>
      <c r="D2" s="517" t="s">
        <v>888</v>
      </c>
      <c r="E2" s="518" t="s">
        <v>887</v>
      </c>
      <c r="F2" s="517"/>
      <c r="G2" s="517"/>
      <c r="H2" s="515"/>
      <c r="I2" s="515"/>
    </row>
    <row r="3" spans="1:9" ht="12">
      <c r="A3" s="515"/>
      <c r="B3" s="516"/>
      <c r="C3" s="518" t="s">
        <v>775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380</v>
      </c>
      <c r="B4" s="577"/>
      <c r="C4" s="617" t="str">
        <f>'справка №1-БАЛАНС'!E3</f>
        <v>СОФАРМА АД</v>
      </c>
      <c r="D4" s="623"/>
      <c r="E4" s="623"/>
      <c r="F4" s="577"/>
      <c r="G4" s="579" t="s">
        <v>1</v>
      </c>
      <c r="H4" s="579"/>
      <c r="I4" s="588">
        <f>'справка №1-БАЛАНС'!H3</f>
        <v>831902088</v>
      </c>
    </row>
    <row r="5" spans="1:9" ht="15">
      <c r="A5" s="521" t="s">
        <v>4</v>
      </c>
      <c r="B5" s="578"/>
      <c r="C5" s="617" t="str">
        <f>'справка №1-БАЛАНС'!E5</f>
        <v>01.01.-31.12.2010</v>
      </c>
      <c r="D5" s="641"/>
      <c r="E5" s="641"/>
      <c r="F5" s="578"/>
      <c r="G5" s="354" t="s">
        <v>3</v>
      </c>
      <c r="H5" s="580"/>
      <c r="I5" s="587">
        <f>'справка №1-БАЛАНС'!H4</f>
        <v>684</v>
      </c>
    </row>
    <row r="6" spans="1:9" ht="12">
      <c r="A6" s="442"/>
      <c r="B6" s="522"/>
      <c r="C6" s="443"/>
      <c r="D6" s="443"/>
      <c r="E6" s="532"/>
      <c r="F6" s="443"/>
      <c r="G6" s="443"/>
      <c r="H6" s="443"/>
      <c r="I6" s="442" t="s">
        <v>776</v>
      </c>
    </row>
    <row r="7" spans="1:9" s="122" customFormat="1" ht="12">
      <c r="A7" s="194" t="s">
        <v>460</v>
      </c>
      <c r="B7" s="120"/>
      <c r="C7" s="194" t="s">
        <v>777</v>
      </c>
      <c r="D7" s="195"/>
      <c r="E7" s="196"/>
      <c r="F7" s="197" t="s">
        <v>778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779</v>
      </c>
      <c r="D8" s="124" t="s">
        <v>780</v>
      </c>
      <c r="E8" s="124" t="s">
        <v>781</v>
      </c>
      <c r="F8" s="196" t="s">
        <v>782</v>
      </c>
      <c r="G8" s="198" t="s">
        <v>783</v>
      </c>
      <c r="H8" s="198"/>
      <c r="I8" s="198" t="s">
        <v>784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530</v>
      </c>
      <c r="H9" s="121" t="s">
        <v>531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7">
        <v>261555487</v>
      </c>
      <c r="D12" s="141"/>
      <c r="E12" s="141"/>
      <c r="F12" s="141">
        <v>98232</v>
      </c>
      <c r="G12" s="141"/>
      <c r="H12" s="141">
        <v>3549</v>
      </c>
      <c r="I12" s="540">
        <f>F12+G12-H12</f>
        <v>94683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590</v>
      </c>
      <c r="B14" s="132" t="s">
        <v>790</v>
      </c>
      <c r="C14" s="250"/>
      <c r="D14" s="250"/>
      <c r="E14" s="250"/>
      <c r="F14" s="250"/>
      <c r="G14" s="250"/>
      <c r="H14" s="250"/>
      <c r="I14" s="540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77</v>
      </c>
      <c r="B16" s="132" t="s">
        <v>793</v>
      </c>
      <c r="C16" s="141">
        <v>24049427</v>
      </c>
      <c r="D16" s="141"/>
      <c r="E16" s="141"/>
      <c r="F16" s="141">
        <v>12401</v>
      </c>
      <c r="G16" s="141"/>
      <c r="H16" s="141"/>
      <c r="I16" s="540">
        <f t="shared" si="0"/>
        <v>12401</v>
      </c>
    </row>
    <row r="17" spans="1:9" s="115" customFormat="1" ht="12">
      <c r="A17" s="133" t="s">
        <v>559</v>
      </c>
      <c r="B17" s="134" t="s">
        <v>794</v>
      </c>
      <c r="C17" s="127">
        <f aca="true" t="shared" si="1" ref="C17:H17">C12+C13+C15+C16</f>
        <v>285604914</v>
      </c>
      <c r="D17" s="127">
        <f t="shared" si="1"/>
        <v>0</v>
      </c>
      <c r="E17" s="127">
        <f t="shared" si="1"/>
        <v>0</v>
      </c>
      <c r="F17" s="127">
        <f t="shared" si="1"/>
        <v>110633</v>
      </c>
      <c r="G17" s="127">
        <f t="shared" si="1"/>
        <v>0</v>
      </c>
      <c r="H17" s="127">
        <f t="shared" si="1"/>
        <v>3549</v>
      </c>
      <c r="I17" s="540">
        <f t="shared" si="0"/>
        <v>107084</v>
      </c>
    </row>
    <row r="18" spans="1:9" s="115" customFormat="1" ht="12">
      <c r="A18" s="130" t="s">
        <v>795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786</v>
      </c>
      <c r="B19" s="132" t="s">
        <v>796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576</v>
      </c>
      <c r="B26" s="134" t="s">
        <v>809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810</v>
      </c>
      <c r="B28" s="251"/>
      <c r="C28" s="251"/>
      <c r="D28" s="523"/>
      <c r="E28" s="523"/>
      <c r="F28" s="523"/>
      <c r="G28" s="523"/>
      <c r="H28" s="523"/>
      <c r="I28" s="523"/>
    </row>
    <row r="29" spans="1:9" s="115" customFormat="1" ht="12">
      <c r="A29" s="515"/>
      <c r="B29" s="516"/>
      <c r="C29" s="515"/>
      <c r="D29" s="524"/>
      <c r="E29" s="524"/>
      <c r="F29" s="524"/>
      <c r="G29" s="524"/>
      <c r="H29" s="524"/>
      <c r="I29" s="524"/>
    </row>
    <row r="30" spans="1:10" s="115" customFormat="1" ht="15" customHeight="1">
      <c r="A30" s="517" t="s">
        <v>881</v>
      </c>
      <c r="B30" s="640"/>
      <c r="C30" s="640"/>
      <c r="D30" s="567" t="s">
        <v>811</v>
      </c>
      <c r="E30" s="639"/>
      <c r="F30" s="639"/>
      <c r="G30" s="639"/>
      <c r="H30" s="519" t="s">
        <v>856</v>
      </c>
      <c r="I30" s="639"/>
      <c r="J30" s="639"/>
    </row>
    <row r="31" spans="1:9" s="115" customFormat="1" ht="12">
      <c r="A31" s="437"/>
      <c r="B31" s="520"/>
      <c r="C31" s="437"/>
      <c r="D31" s="510" t="s">
        <v>854</v>
      </c>
      <c r="E31" s="510"/>
      <c r="F31" s="510"/>
      <c r="G31" s="510"/>
      <c r="H31" s="510" t="s">
        <v>857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06">
      <selection activeCell="C68" sqref="C68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889</v>
      </c>
      <c r="B2" s="199"/>
      <c r="C2" s="199"/>
      <c r="D2" s="199"/>
      <c r="E2" s="199"/>
      <c r="F2" s="199"/>
    </row>
    <row r="3" spans="1:6" ht="12.75" customHeight="1">
      <c r="A3" s="199" t="s">
        <v>812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380</v>
      </c>
      <c r="B5" s="617" t="str">
        <f>'справка №1-БАЛАНС'!E3</f>
        <v>СОФАРМА АД</v>
      </c>
      <c r="C5" s="622"/>
      <c r="D5" s="586"/>
      <c r="E5" s="353" t="s">
        <v>1</v>
      </c>
      <c r="F5" s="589">
        <f>'справка №1-БАЛАНС'!H3</f>
        <v>831902088</v>
      </c>
    </row>
    <row r="6" spans="1:13" ht="15" customHeight="1">
      <c r="A6" s="54" t="s">
        <v>813</v>
      </c>
      <c r="B6" s="617" t="str">
        <f>'справка №1-БАЛАНС'!E5</f>
        <v>01.01.-31.12.2010</v>
      </c>
      <c r="C6" s="641"/>
      <c r="D6" s="55"/>
      <c r="E6" s="354" t="s">
        <v>3</v>
      </c>
      <c r="F6" s="590">
        <f>'справка №1-БАЛАНС'!H4</f>
        <v>684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1"/>
      <c r="C7" s="643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814</v>
      </c>
      <c r="B8" s="60" t="s">
        <v>7</v>
      </c>
      <c r="C8" s="61" t="s">
        <v>815</v>
      </c>
      <c r="D8" s="61" t="s">
        <v>816</v>
      </c>
      <c r="E8" s="61" t="s">
        <v>817</v>
      </c>
      <c r="F8" s="61" t="s">
        <v>818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819</v>
      </c>
      <c r="B10" s="65"/>
      <c r="C10" s="535"/>
      <c r="D10" s="535"/>
      <c r="E10" s="535"/>
      <c r="F10" s="535"/>
    </row>
    <row r="11" spans="1:6" ht="18" customHeight="1">
      <c r="A11" s="66" t="s">
        <v>820</v>
      </c>
      <c r="B11" s="67"/>
      <c r="C11" s="535"/>
      <c r="D11" s="599"/>
      <c r="E11" s="535"/>
      <c r="F11" s="535"/>
    </row>
    <row r="12" spans="1:6" ht="14.25" customHeight="1">
      <c r="A12" s="66" t="s">
        <v>859</v>
      </c>
      <c r="B12" s="67"/>
      <c r="C12" s="549">
        <v>8729</v>
      </c>
      <c r="D12" s="600">
        <v>0.4999</v>
      </c>
      <c r="E12" s="549">
        <f>+C12</f>
        <v>8729</v>
      </c>
      <c r="F12" s="551">
        <f>C12-E12</f>
        <v>0</v>
      </c>
    </row>
    <row r="13" spans="1:6" ht="12.75">
      <c r="A13" s="66" t="s">
        <v>860</v>
      </c>
      <c r="B13" s="67"/>
      <c r="C13" s="549">
        <v>1911</v>
      </c>
      <c r="D13" s="600">
        <v>0.7654</v>
      </c>
      <c r="E13" s="549"/>
      <c r="F13" s="551">
        <f aca="true" t="shared" si="0" ref="F13:F26">C13-E13</f>
        <v>1911</v>
      </c>
    </row>
    <row r="14" spans="1:6" ht="12.75">
      <c r="A14" s="66" t="s">
        <v>861</v>
      </c>
      <c r="B14" s="67"/>
      <c r="C14" s="549">
        <v>384</v>
      </c>
      <c r="D14" s="600">
        <v>1</v>
      </c>
      <c r="E14" s="549"/>
      <c r="F14" s="551">
        <f t="shared" si="0"/>
        <v>384</v>
      </c>
    </row>
    <row r="15" spans="1:6" ht="12.75">
      <c r="A15" s="66" t="s">
        <v>862</v>
      </c>
      <c r="B15" s="67"/>
      <c r="C15" s="549">
        <v>3402</v>
      </c>
      <c r="D15" s="600">
        <v>0.6943</v>
      </c>
      <c r="E15" s="549"/>
      <c r="F15" s="551">
        <f t="shared" si="0"/>
        <v>3402</v>
      </c>
    </row>
    <row r="16" spans="1:6" ht="12.75">
      <c r="A16" s="66" t="s">
        <v>863</v>
      </c>
      <c r="B16" s="67"/>
      <c r="C16" s="549">
        <v>33408</v>
      </c>
      <c r="D16" s="600">
        <v>0.825</v>
      </c>
      <c r="E16" s="549">
        <f>+C16</f>
        <v>33408</v>
      </c>
      <c r="F16" s="551">
        <f t="shared" si="0"/>
        <v>0</v>
      </c>
    </row>
    <row r="17" spans="1:6" ht="12.75">
      <c r="A17" s="66" t="s">
        <v>865</v>
      </c>
      <c r="B17" s="67"/>
      <c r="C17" s="549">
        <v>777</v>
      </c>
      <c r="D17" s="600">
        <v>0.4087</v>
      </c>
      <c r="E17" s="549">
        <f>+C17</f>
        <v>777</v>
      </c>
      <c r="F17" s="551">
        <f t="shared" si="0"/>
        <v>0</v>
      </c>
    </row>
    <row r="18" spans="1:6" ht="12.75">
      <c r="A18" s="66" t="s">
        <v>864</v>
      </c>
      <c r="B18" s="67"/>
      <c r="C18" s="549">
        <v>2632</v>
      </c>
      <c r="D18" s="600">
        <v>0.4966</v>
      </c>
      <c r="E18" s="549">
        <f>+C18</f>
        <v>2632</v>
      </c>
      <c r="F18" s="551">
        <f t="shared" si="0"/>
        <v>0</v>
      </c>
    </row>
    <row r="19" spans="1:6" ht="12.75">
      <c r="A19" s="66" t="s">
        <v>892</v>
      </c>
      <c r="B19" s="67"/>
      <c r="C19" s="549">
        <v>19666</v>
      </c>
      <c r="D19" s="600">
        <v>0.4999</v>
      </c>
      <c r="E19" s="549">
        <v>19666</v>
      </c>
      <c r="F19" s="551">
        <f t="shared" si="0"/>
        <v>0</v>
      </c>
    </row>
    <row r="20" spans="1:6" ht="12.75">
      <c r="A20" s="66">
        <v>9</v>
      </c>
      <c r="B20" s="67"/>
      <c r="C20" s="549"/>
      <c r="D20" s="600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600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600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600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600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600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600"/>
      <c r="E26" s="549"/>
      <c r="F26" s="551">
        <f t="shared" si="0"/>
        <v>0</v>
      </c>
    </row>
    <row r="27" spans="1:16" ht="11.25" customHeight="1">
      <c r="A27" s="68" t="s">
        <v>559</v>
      </c>
      <c r="B27" s="69" t="s">
        <v>821</v>
      </c>
      <c r="C27" s="535">
        <f>SUM(C12:C26)</f>
        <v>70909</v>
      </c>
      <c r="D27" s="599"/>
      <c r="E27" s="535">
        <f>SUM(E12:E26)</f>
        <v>65212</v>
      </c>
      <c r="F27" s="550">
        <f>SUM(F12:F26)</f>
        <v>5697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822</v>
      </c>
      <c r="B28" s="70"/>
      <c r="C28" s="535"/>
      <c r="D28" s="599"/>
      <c r="E28" s="535"/>
      <c r="F28" s="550"/>
    </row>
    <row r="29" spans="1:6" ht="12.75">
      <c r="A29" s="66" t="s">
        <v>538</v>
      </c>
      <c r="B29" s="70"/>
      <c r="C29" s="549"/>
      <c r="D29" s="600"/>
      <c r="E29" s="549"/>
      <c r="F29" s="551">
        <f>C29-E29</f>
        <v>0</v>
      </c>
    </row>
    <row r="30" spans="1:6" ht="12.75">
      <c r="A30" s="66" t="s">
        <v>541</v>
      </c>
      <c r="B30" s="70"/>
      <c r="C30" s="549"/>
      <c r="D30" s="600"/>
      <c r="E30" s="549"/>
      <c r="F30" s="551">
        <f aca="true" t="shared" si="1" ref="F30:F43">C30-E30</f>
        <v>0</v>
      </c>
    </row>
    <row r="31" spans="1:6" ht="12.75">
      <c r="A31" s="66" t="s">
        <v>544</v>
      </c>
      <c r="B31" s="70"/>
      <c r="C31" s="549"/>
      <c r="D31" s="600"/>
      <c r="E31" s="549"/>
      <c r="F31" s="551">
        <f t="shared" si="1"/>
        <v>0</v>
      </c>
    </row>
    <row r="32" spans="1:6" ht="12.75">
      <c r="A32" s="66" t="s">
        <v>547</v>
      </c>
      <c r="B32" s="70"/>
      <c r="C32" s="549"/>
      <c r="D32" s="600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600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600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600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600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600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600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600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600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600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600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600"/>
      <c r="E43" s="549"/>
      <c r="F43" s="551">
        <f t="shared" si="1"/>
        <v>0</v>
      </c>
    </row>
    <row r="44" spans="1:16" ht="15" customHeight="1">
      <c r="A44" s="68" t="s">
        <v>576</v>
      </c>
      <c r="B44" s="69" t="s">
        <v>823</v>
      </c>
      <c r="C44" s="535">
        <f>SUM(C29:C43)</f>
        <v>0</v>
      </c>
      <c r="D44" s="599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824</v>
      </c>
      <c r="B45" s="70"/>
      <c r="C45" s="535"/>
      <c r="D45" s="599"/>
      <c r="E45" s="535"/>
      <c r="F45" s="550"/>
    </row>
    <row r="46" spans="1:6" ht="12.75">
      <c r="A46" s="66">
        <v>1</v>
      </c>
      <c r="B46" s="70"/>
      <c r="C46" s="549"/>
      <c r="D46" s="600"/>
      <c r="E46" s="549">
        <f>+C46</f>
        <v>0</v>
      </c>
      <c r="F46" s="551">
        <f>C46-E46</f>
        <v>0</v>
      </c>
    </row>
    <row r="47" spans="1:6" ht="12.75">
      <c r="A47" s="66" t="s">
        <v>541</v>
      </c>
      <c r="B47" s="70"/>
      <c r="C47" s="549"/>
      <c r="D47" s="600"/>
      <c r="E47" s="549"/>
      <c r="F47" s="551">
        <f aca="true" t="shared" si="2" ref="F47:F60">C47-E47</f>
        <v>0</v>
      </c>
    </row>
    <row r="48" spans="1:6" ht="12.75">
      <c r="A48" s="66" t="s">
        <v>544</v>
      </c>
      <c r="B48" s="70"/>
      <c r="C48" s="549"/>
      <c r="D48" s="600"/>
      <c r="E48" s="549"/>
      <c r="F48" s="551">
        <f t="shared" si="2"/>
        <v>0</v>
      </c>
    </row>
    <row r="49" spans="1:6" ht="12.75">
      <c r="A49" s="66" t="s">
        <v>547</v>
      </c>
      <c r="B49" s="70"/>
      <c r="C49" s="549"/>
      <c r="D49" s="600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600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600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600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600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600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600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600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600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600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600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600"/>
      <c r="E60" s="549"/>
      <c r="F60" s="551">
        <f t="shared" si="2"/>
        <v>0</v>
      </c>
    </row>
    <row r="61" spans="1:16" ht="12" customHeight="1">
      <c r="A61" s="68" t="s">
        <v>595</v>
      </c>
      <c r="B61" s="69" t="s">
        <v>825</v>
      </c>
      <c r="C61" s="535">
        <f>SUM(C46:C60)</f>
        <v>0</v>
      </c>
      <c r="D61" s="599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826</v>
      </c>
      <c r="B62" s="70"/>
      <c r="C62" s="535"/>
      <c r="D62" s="599"/>
      <c r="E62" s="535"/>
      <c r="F62" s="550"/>
    </row>
    <row r="63" spans="1:6" ht="12.75">
      <c r="A63" s="66" t="s">
        <v>866</v>
      </c>
      <c r="B63" s="70"/>
      <c r="C63" s="549">
        <v>14630</v>
      </c>
      <c r="D63" s="600">
        <v>0.1378</v>
      </c>
      <c r="E63" s="549">
        <f>+C63</f>
        <v>14630</v>
      </c>
      <c r="F63" s="551">
        <f>C63-E63</f>
        <v>0</v>
      </c>
    </row>
    <row r="64" spans="1:6" ht="12.75">
      <c r="A64" s="66" t="s">
        <v>867</v>
      </c>
      <c r="B64" s="70"/>
      <c r="C64" s="549">
        <v>0</v>
      </c>
      <c r="D64" s="600">
        <v>0</v>
      </c>
      <c r="E64" s="549">
        <f>+C64</f>
        <v>0</v>
      </c>
      <c r="F64" s="551">
        <f aca="true" t="shared" si="3" ref="F64:F77">C64-E64</f>
        <v>0</v>
      </c>
    </row>
    <row r="65" spans="1:6" ht="12.75">
      <c r="A65" s="66" t="s">
        <v>868</v>
      </c>
      <c r="B65" s="70"/>
      <c r="C65" s="549">
        <v>2492</v>
      </c>
      <c r="D65" s="600">
        <v>0.0945</v>
      </c>
      <c r="E65" s="549">
        <f>+C65</f>
        <v>2492</v>
      </c>
      <c r="F65" s="551">
        <f t="shared" si="3"/>
        <v>0</v>
      </c>
    </row>
    <row r="66" spans="1:6" ht="12.75">
      <c r="A66" s="66" t="s">
        <v>869</v>
      </c>
      <c r="B66" s="70"/>
      <c r="C66" s="549">
        <v>7</v>
      </c>
      <c r="D66" s="600">
        <v>0.0148</v>
      </c>
      <c r="E66" s="549"/>
      <c r="F66" s="551">
        <f t="shared" si="3"/>
        <v>7</v>
      </c>
    </row>
    <row r="67" spans="1:6" ht="12.75">
      <c r="A67" s="66" t="s">
        <v>894</v>
      </c>
      <c r="B67" s="67"/>
      <c r="C67" s="549">
        <v>247</v>
      </c>
      <c r="D67" s="600">
        <v>0.0801</v>
      </c>
      <c r="E67" s="549">
        <f>+C67</f>
        <v>247</v>
      </c>
      <c r="F67" s="551">
        <f t="shared" si="3"/>
        <v>0</v>
      </c>
    </row>
    <row r="68" spans="1:6" ht="12.75">
      <c r="A68" s="66" t="s">
        <v>895</v>
      </c>
      <c r="B68" s="67"/>
      <c r="C68" s="549">
        <v>3</v>
      </c>
      <c r="D68" s="601">
        <v>1E-05</v>
      </c>
      <c r="E68" s="549">
        <f>+C68</f>
        <v>3</v>
      </c>
      <c r="F68" s="551">
        <f t="shared" si="3"/>
        <v>0</v>
      </c>
    </row>
    <row r="69" spans="1:6" ht="12.75">
      <c r="A69" s="66" t="s">
        <v>896</v>
      </c>
      <c r="B69" s="67"/>
      <c r="C69" s="549">
        <v>44</v>
      </c>
      <c r="D69" s="600">
        <v>0.0293</v>
      </c>
      <c r="E69" s="549">
        <f>+C69</f>
        <v>44</v>
      </c>
      <c r="F69" s="551">
        <f t="shared" si="3"/>
        <v>0</v>
      </c>
    </row>
    <row r="70" spans="1:6" ht="12.75">
      <c r="A70" s="66">
        <v>8</v>
      </c>
      <c r="B70" s="67"/>
      <c r="C70" s="549"/>
      <c r="D70" s="600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600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600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600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600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600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600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600"/>
      <c r="E77" s="549"/>
      <c r="F77" s="551">
        <f t="shared" si="3"/>
        <v>0</v>
      </c>
    </row>
    <row r="78" spans="1:16" ht="14.25" customHeight="1">
      <c r="A78" s="68" t="s">
        <v>827</v>
      </c>
      <c r="B78" s="69" t="s">
        <v>828</v>
      </c>
      <c r="C78" s="535">
        <f>SUM(C63:C77)</f>
        <v>17423</v>
      </c>
      <c r="D78" s="599"/>
      <c r="E78" s="535">
        <f>SUM(E63:E77)</f>
        <v>17416</v>
      </c>
      <c r="F78" s="550">
        <f>SUM(F63:F77)</f>
        <v>7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829</v>
      </c>
      <c r="B79" s="69" t="s">
        <v>830</v>
      </c>
      <c r="C79" s="535">
        <f>C78+C61+C44+C27</f>
        <v>88332</v>
      </c>
      <c r="D79" s="599"/>
      <c r="E79" s="535">
        <f>E78+E61+E44+E27</f>
        <v>82628</v>
      </c>
      <c r="F79" s="550">
        <f>F78+F61+F44+F27</f>
        <v>5704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831</v>
      </c>
      <c r="B80" s="69"/>
      <c r="C80" s="535"/>
      <c r="D80" s="599"/>
      <c r="E80" s="535"/>
      <c r="F80" s="550"/>
    </row>
    <row r="81" spans="1:6" ht="14.25" customHeight="1">
      <c r="A81" s="66" t="s">
        <v>820</v>
      </c>
      <c r="B81" s="70"/>
      <c r="C81" s="535"/>
      <c r="D81" s="599"/>
      <c r="E81" s="535"/>
      <c r="F81" s="550"/>
    </row>
    <row r="82" spans="1:6" ht="12.75">
      <c r="A82" s="66" t="s">
        <v>870</v>
      </c>
      <c r="B82" s="70"/>
      <c r="C82" s="549">
        <v>0</v>
      </c>
      <c r="D82" s="600">
        <v>1</v>
      </c>
      <c r="E82" s="549"/>
      <c r="F82" s="551">
        <f>C82-E82</f>
        <v>0</v>
      </c>
    </row>
    <row r="83" spans="1:6" ht="12.75">
      <c r="A83" s="66" t="s">
        <v>871</v>
      </c>
      <c r="B83" s="70"/>
      <c r="C83" s="549">
        <v>10</v>
      </c>
      <c r="D83" s="600">
        <v>0.6</v>
      </c>
      <c r="E83" s="549"/>
      <c r="F83" s="551">
        <f aca="true" t="shared" si="4" ref="F83:F96">C83-E83</f>
        <v>10</v>
      </c>
    </row>
    <row r="84" spans="1:6" ht="12.75">
      <c r="A84" s="66" t="s">
        <v>872</v>
      </c>
      <c r="B84" s="70"/>
      <c r="C84" s="549">
        <v>4</v>
      </c>
      <c r="D84" s="600">
        <v>0.51</v>
      </c>
      <c r="E84" s="549"/>
      <c r="F84" s="551">
        <f t="shared" si="4"/>
        <v>4</v>
      </c>
    </row>
    <row r="85" spans="1:6" ht="12.75">
      <c r="A85" s="66" t="s">
        <v>873</v>
      </c>
      <c r="B85" s="70"/>
      <c r="C85" s="549">
        <v>124</v>
      </c>
      <c r="D85" s="600">
        <v>0.5001</v>
      </c>
      <c r="E85" s="549"/>
      <c r="F85" s="551">
        <f t="shared" si="4"/>
        <v>124</v>
      </c>
    </row>
    <row r="86" spans="1:6" ht="12.75">
      <c r="A86" s="66" t="s">
        <v>874</v>
      </c>
      <c r="B86" s="67"/>
      <c r="C86" s="549">
        <v>6187</v>
      </c>
      <c r="D86" s="600">
        <v>0.9956</v>
      </c>
      <c r="E86" s="549"/>
      <c r="F86" s="551">
        <f t="shared" si="4"/>
        <v>6187</v>
      </c>
    </row>
    <row r="87" spans="1:6" ht="12.75">
      <c r="A87" s="66" t="s">
        <v>875</v>
      </c>
      <c r="B87" s="67"/>
      <c r="C87" s="549">
        <v>5739</v>
      </c>
      <c r="D87" s="600">
        <v>0.51</v>
      </c>
      <c r="E87" s="549"/>
      <c r="F87" s="551">
        <f t="shared" si="4"/>
        <v>5739</v>
      </c>
    </row>
    <row r="88" spans="1:6" ht="12.75">
      <c r="A88" s="66" t="s">
        <v>877</v>
      </c>
      <c r="B88" s="67"/>
      <c r="C88" s="549">
        <v>6262</v>
      </c>
      <c r="D88" s="600">
        <v>0.51</v>
      </c>
      <c r="E88" s="549"/>
      <c r="F88" s="551">
        <f t="shared" si="4"/>
        <v>6262</v>
      </c>
    </row>
    <row r="89" spans="1:6" ht="12.75">
      <c r="A89" s="66" t="s">
        <v>876</v>
      </c>
      <c r="B89" s="67"/>
      <c r="C89" s="549">
        <v>108</v>
      </c>
      <c r="D89" s="600">
        <v>0.8</v>
      </c>
      <c r="E89" s="549"/>
      <c r="F89" s="551">
        <f t="shared" si="4"/>
        <v>108</v>
      </c>
    </row>
    <row r="90" spans="1:6" ht="12" customHeight="1">
      <c r="A90" s="66" t="s">
        <v>893</v>
      </c>
      <c r="B90" s="67"/>
      <c r="C90" s="549">
        <v>7</v>
      </c>
      <c r="D90" s="600">
        <v>1</v>
      </c>
      <c r="E90" s="549"/>
      <c r="F90" s="551">
        <f t="shared" si="4"/>
        <v>7</v>
      </c>
    </row>
    <row r="91" spans="1:6" ht="12.75">
      <c r="A91" s="66">
        <v>10</v>
      </c>
      <c r="B91" s="67"/>
      <c r="C91" s="549"/>
      <c r="D91" s="600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600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600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600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600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600"/>
      <c r="E96" s="549"/>
      <c r="F96" s="551">
        <f t="shared" si="4"/>
        <v>0</v>
      </c>
    </row>
    <row r="97" spans="1:16" ht="15" customHeight="1">
      <c r="A97" s="68" t="s">
        <v>559</v>
      </c>
      <c r="B97" s="69" t="s">
        <v>832</v>
      </c>
      <c r="C97" s="535">
        <f>SUM(C82:C96)</f>
        <v>18441</v>
      </c>
      <c r="D97" s="599"/>
      <c r="E97" s="535">
        <f>SUM(E82:E96)</f>
        <v>0</v>
      </c>
      <c r="F97" s="550">
        <f>SUM(F82:F96)</f>
        <v>18441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822</v>
      </c>
      <c r="B98" s="70"/>
      <c r="C98" s="535"/>
      <c r="D98" s="599"/>
      <c r="E98" s="535"/>
      <c r="F98" s="550"/>
    </row>
    <row r="99" spans="1:6" ht="12.75">
      <c r="A99" s="66" t="s">
        <v>538</v>
      </c>
      <c r="B99" s="70"/>
      <c r="C99" s="549"/>
      <c r="D99" s="600"/>
      <c r="E99" s="549"/>
      <c r="F99" s="551">
        <f>C99-E99</f>
        <v>0</v>
      </c>
    </row>
    <row r="100" spans="1:6" ht="12.75">
      <c r="A100" s="66" t="s">
        <v>541</v>
      </c>
      <c r="B100" s="70"/>
      <c r="C100" s="549"/>
      <c r="D100" s="600"/>
      <c r="E100" s="549"/>
      <c r="F100" s="551">
        <f aca="true" t="shared" si="5" ref="F100:F113">C100-E100</f>
        <v>0</v>
      </c>
    </row>
    <row r="101" spans="1:6" ht="12.75">
      <c r="A101" s="66" t="s">
        <v>544</v>
      </c>
      <c r="B101" s="70"/>
      <c r="C101" s="549"/>
      <c r="D101" s="600"/>
      <c r="E101" s="549"/>
      <c r="F101" s="551">
        <f t="shared" si="5"/>
        <v>0</v>
      </c>
    </row>
    <row r="102" spans="1:6" ht="12.75">
      <c r="A102" s="66" t="s">
        <v>547</v>
      </c>
      <c r="B102" s="70"/>
      <c r="C102" s="549"/>
      <c r="D102" s="600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600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600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600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600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600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600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600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600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600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600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600"/>
      <c r="E113" s="549"/>
      <c r="F113" s="551">
        <f t="shared" si="5"/>
        <v>0</v>
      </c>
    </row>
    <row r="114" spans="1:16" ht="11.25" customHeight="1">
      <c r="A114" s="68" t="s">
        <v>576</v>
      </c>
      <c r="B114" s="69" t="s">
        <v>833</v>
      </c>
      <c r="C114" s="535">
        <f>SUM(C99:C113)</f>
        <v>0</v>
      </c>
      <c r="D114" s="599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824</v>
      </c>
      <c r="B115" s="70"/>
      <c r="C115" s="535"/>
      <c r="D115" s="599"/>
      <c r="E115" s="535"/>
      <c r="F115" s="550"/>
    </row>
    <row r="116" spans="1:6" ht="12.75">
      <c r="A116" s="66" t="s">
        <v>538</v>
      </c>
      <c r="B116" s="70"/>
      <c r="C116" s="549"/>
      <c r="D116" s="600"/>
      <c r="E116" s="549"/>
      <c r="F116" s="551">
        <f>C116-E116</f>
        <v>0</v>
      </c>
    </row>
    <row r="117" spans="1:6" ht="12.75">
      <c r="A117" s="66" t="s">
        <v>541</v>
      </c>
      <c r="B117" s="70"/>
      <c r="C117" s="549"/>
      <c r="D117" s="600"/>
      <c r="E117" s="549"/>
      <c r="F117" s="551">
        <f aca="true" t="shared" si="6" ref="F117:F130">C117-E117</f>
        <v>0</v>
      </c>
    </row>
    <row r="118" spans="1:6" ht="12.75">
      <c r="A118" s="66" t="s">
        <v>544</v>
      </c>
      <c r="B118" s="70"/>
      <c r="C118" s="549"/>
      <c r="D118" s="600"/>
      <c r="E118" s="549"/>
      <c r="F118" s="551">
        <f t="shared" si="6"/>
        <v>0</v>
      </c>
    </row>
    <row r="119" spans="1:6" ht="12.75">
      <c r="A119" s="66" t="s">
        <v>547</v>
      </c>
      <c r="B119" s="70"/>
      <c r="C119" s="549"/>
      <c r="D119" s="600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600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600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600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600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600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600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600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600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600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600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600"/>
      <c r="E130" s="549"/>
      <c r="F130" s="551">
        <f t="shared" si="6"/>
        <v>0</v>
      </c>
    </row>
    <row r="131" spans="1:16" ht="15.75" customHeight="1">
      <c r="A131" s="68" t="s">
        <v>595</v>
      </c>
      <c r="B131" s="69" t="s">
        <v>834</v>
      </c>
      <c r="C131" s="535">
        <f>SUM(C116:C130)</f>
        <v>0</v>
      </c>
      <c r="D131" s="599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826</v>
      </c>
      <c r="B132" s="70"/>
      <c r="C132" s="535"/>
      <c r="D132" s="599"/>
      <c r="E132" s="535"/>
      <c r="F132" s="550"/>
    </row>
    <row r="133" spans="1:6" ht="12.75">
      <c r="A133" s="66" t="s">
        <v>878</v>
      </c>
      <c r="B133" s="70"/>
      <c r="C133" s="549">
        <v>311</v>
      </c>
      <c r="D133" s="600">
        <v>0.0077</v>
      </c>
      <c r="E133" s="549">
        <f>+C133</f>
        <v>311</v>
      </c>
      <c r="F133" s="551">
        <f>C133-E133</f>
        <v>0</v>
      </c>
    </row>
    <row r="134" spans="1:6" ht="12.75">
      <c r="A134" s="66" t="s">
        <v>541</v>
      </c>
      <c r="B134" s="70"/>
      <c r="C134" s="549"/>
      <c r="D134" s="600"/>
      <c r="E134" s="549"/>
      <c r="F134" s="551">
        <f aca="true" t="shared" si="7" ref="F134:F147">C134-E134</f>
        <v>0</v>
      </c>
    </row>
    <row r="135" spans="1:6" ht="12.75">
      <c r="A135" s="66" t="s">
        <v>544</v>
      </c>
      <c r="B135" s="70"/>
      <c r="C135" s="549"/>
      <c r="D135" s="600"/>
      <c r="E135" s="549"/>
      <c r="F135" s="551">
        <f t="shared" si="7"/>
        <v>0</v>
      </c>
    </row>
    <row r="136" spans="1:6" ht="12.75">
      <c r="A136" s="66" t="s">
        <v>547</v>
      </c>
      <c r="B136" s="70"/>
      <c r="C136" s="549"/>
      <c r="D136" s="600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600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600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600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600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600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600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600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600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600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600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600"/>
      <c r="E147" s="549"/>
      <c r="F147" s="551">
        <f t="shared" si="7"/>
        <v>0</v>
      </c>
    </row>
    <row r="148" spans="1:16" ht="17.25" customHeight="1">
      <c r="A148" s="68" t="s">
        <v>827</v>
      </c>
      <c r="B148" s="69" t="s">
        <v>835</v>
      </c>
      <c r="C148" s="535">
        <f>SUM(C133:C147)</f>
        <v>311</v>
      </c>
      <c r="D148" s="535"/>
      <c r="E148" s="535">
        <f>SUM(E133:E147)</f>
        <v>311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836</v>
      </c>
      <c r="B149" s="69" t="s">
        <v>837</v>
      </c>
      <c r="C149" s="535">
        <f>C148+C131+C114+C97</f>
        <v>18752</v>
      </c>
      <c r="D149" s="535"/>
      <c r="E149" s="535">
        <f>E148+E131+E114+E97</f>
        <v>311</v>
      </c>
      <c r="F149" s="550">
        <f>F148+F131+F114+F97</f>
        <v>18441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881</v>
      </c>
      <c r="B151" s="560"/>
      <c r="C151" s="642" t="s">
        <v>852</v>
      </c>
      <c r="D151" s="642"/>
      <c r="E151" s="642"/>
      <c r="F151" s="642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2" t="s">
        <v>853</v>
      </c>
      <c r="D153" s="642"/>
      <c r="E153" s="642"/>
      <c r="F153" s="642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CStanimirova</cp:lastModifiedBy>
  <cp:lastPrinted>2011-01-29T09:52:46Z</cp:lastPrinted>
  <dcterms:created xsi:type="dcterms:W3CDTF">2000-06-29T12:02:40Z</dcterms:created>
  <dcterms:modified xsi:type="dcterms:W3CDTF">2011-01-29T09:53:07Z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