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<sst xmlns="http://schemas.openxmlformats.org/spreadsheetml/2006/main" count="1078" uniqueCount="881">
  <si>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</si>
  <si>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</si>
  <si>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</si>
  <si>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</si>
  <si>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</si>
  <si>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</si>
  <si>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</si>
  <si>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</si>
  <si>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</si>
  <si>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</si>
  <si>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</si>
  <si>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</si>
  <si>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</si>
  <si>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</si>
  <si>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</si>
  <si>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</si>
  <si>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</si>
  <si>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</si>
  <si>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</si>
  <si>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</si>
  <si>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</si>
  <si>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</si>
  <si>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</si>
  <si>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</si>
  <si>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</si>
  <si>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</si>
  <si>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</si>
  <si>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</si>
  <si>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</si>
  <si>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</si>
  <si>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</si>
  <si>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</si>
  <si>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</si>
  <si>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</si>
  <si>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</si>
  <si>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</si>
  <si>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</si>
  <si>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</si>
  <si>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</si>
  <si>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</si>
  <si>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</si>
  <si>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</si>
  <si>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</si>
  <si>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</si>
  <si>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</si>
  <si>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</si>
  <si>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</si>
  <si>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</si>
  <si>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</si>
  <si>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</si>
  <si>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</si>
  <si>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</si>
  <si>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</si>
  <si>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</si>
  <si>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</si>
  <si>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</si>
  <si>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</si>
  <si>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</si>
  <si>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</si>
  <si>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</si>
  <si>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</si>
  <si>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</si>
  <si>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</si>
  <si>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</si>
  <si>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</si>
  <si>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</si>
  <si>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</si>
  <si>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</si>
  <si>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</si>
  <si>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</si>
  <si>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</si>
  <si>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</si>
  <si>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</si>
  <si>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</si>
  <si>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</si>
  <si>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</si>
  <si>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</si>
  <si>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</si>
  <si>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</si>
  <si>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</si>
  <si>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</si>
  <si>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</si>
  <si>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</si>
  <si>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</si>
  <si>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</si>
  <si>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</si>
  <si>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</si>
  <si>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</si>
  <si>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</si>
  <si>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</si>
  <si>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</si>
  <si>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</si>
  <si>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</si>
  <si>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</si>
  <si>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</si>
  <si>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</si>
  <si>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</si>
  <si>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</si>
  <si>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</si>
  <si>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</si>
  <si>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</si>
  <si>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</si>
  <si>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</si>
  <si>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</si>
  <si>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</si>
  <si>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</si>
  <si>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</si>
  <si>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</si>
  <si>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</si>
  <si>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</si>
  <si>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</si>
  <si>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</si>
  <si>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</si>
  <si>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</si>
  <si>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</si>
  <si>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</si>
  <si>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</si>
  <si>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</si>
  <si>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</si>
  <si>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</si>
  <si>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</si>
  <si>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</si>
  <si>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</si>
  <si>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</si>
  <si>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</si>
  <si>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</si>
  <si>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</si>
  <si>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</si>
  <si>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</si>
  <si>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</si>
  <si>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</si>
  <si>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</si>
  <si>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</si>
  <si>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</si>
  <si>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</si>
  <si>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</si>
  <si>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</si>
  <si>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</si>
  <si>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</si>
  <si>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</si>
  <si>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</si>
  <si>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</si>
  <si>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</si>
  <si>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</si>
  <si>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</si>
  <si>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</si>
  <si>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</si>
  <si>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</si>
  <si>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</si>
  <si>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</si>
  <si>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</si>
  <si>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</si>
  <si>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</si>
  <si>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</si>
  <si>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</si>
  <si>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</si>
  <si>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</si>
  <si>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</si>
  <si>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</si>
  <si>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</si>
  <si>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</si>
  <si>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</si>
  <si>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</si>
  <si>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</si>
  <si>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</si>
  <si>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</si>
  <si>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</si>
  <si>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</si>
  <si>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</si>
  <si>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</si>
  <si>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</si>
  <si>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</si>
  <si>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</si>
  <si>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</si>
  <si>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</si>
  <si>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</si>
  <si>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</si>
  <si>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</si>
  <si>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</si>
  <si>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</si>
  <si>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</si>
  <si>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</si>
  <si>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</si>
  <si>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</si>
  <si>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</si>
  <si>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</si>
  <si>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</si>
  <si>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</si>
  <si>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</si>
  <si>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</si>
  <si>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</si>
  <si>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</si>
  <si>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</si>
  <si>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</si>
  <si>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</si>
  <si>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</si>
  <si>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</si>
  <si>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</si>
  <si>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</si>
  <si>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</si>
  <si>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</si>
  <si>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</si>
  <si>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</si>
  <si>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</si>
  <si>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</si>
  <si>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</si>
  <si>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</si>
  <si>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</si>
  <si>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</si>
  <si>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</si>
  <si>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</si>
  <si>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</si>
  <si>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</si>
  <si>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</si>
  <si>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</si>
  <si>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</si>
  <si>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</si>
  <si>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</si>
  <si>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</si>
  <si>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</si>
  <si>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</si>
  <si>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</si>
  <si>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</si>
  <si>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</si>
  <si>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</si>
  <si>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</si>
  <si>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</si>
  <si>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</si>
  <si>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</si>
  <si>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</si>
  <si>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</si>
  <si>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</si>
  <si>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</si>
  <si>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</si>
  <si>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</si>
  <si>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</si>
  <si>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</si>
  <si>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</si>
  <si>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</si>
  <si>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</si>
  <si>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</si>
  <si>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</si>
  <si>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</si>
  <si>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</si>
  <si>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</si>
  <si>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</si>
  <si>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</si>
  <si>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</si>
  <si>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</si>
  <si>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</si>
  <si>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</si>
  <si>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</si>
  <si>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</si>
  <si>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</si>
  <si>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</si>
  <si>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</si>
  <si>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</si>
  <si>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</si>
  <si>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</si>
  <si>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</si>
  <si>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</si>
  <si>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</si>
  <si>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</si>
  <si>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</si>
  <si>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</si>
  <si>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</si>
  <si>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</si>
  <si>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</si>
  <si>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</si>
  <si>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</si>
  <si>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</si>
  <si>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</si>
  <si>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</si>
  <si>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</si>
  <si>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</si>
  <si>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</si>
  <si>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</si>
  <si>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</si>
  <si>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</si>
  <si>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</si>
  <si>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</si>
  <si>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</si>
  <si>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</si>
  <si>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</si>
  <si>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</si>
  <si>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</si>
  <si>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</si>
  <si>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</si>
  <si>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</si>
  <si>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</si>
  <si>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</si>
  <si>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</si>
  <si>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</si>
  <si>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</si>
  <si>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</si>
  <si>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</si>
  <si>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</si>
  <si>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</si>
  <si>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</si>
  <si>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</si>
  <si>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</si>
  <si>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</si>
  <si>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</si>
  <si>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</si>
  <si>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</si>
  <si>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</si>
  <si>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</si>
  <si>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</si>
  <si>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</si>
  <si>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</si>
  <si>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</si>
  <si>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</si>
  <si>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</si>
  <si>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</si>
  <si>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</si>
  <si>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</si>
  <si>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</si>
  <si>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</si>
  <si>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</si>
  <si>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</si>
  <si>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</si>
  <si>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</si>
  <si>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</si>
  <si>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</si>
  <si>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</si>
  <si>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</si>
  <si>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</si>
  <si>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</si>
  <si>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</si>
  <si>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</si>
  <si>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</si>
  <si>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</si>
  <si>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</si>
  <si>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</si>
  <si>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</si>
  <si>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</si>
  <si>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</si>
  <si>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</si>
  <si>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</si>
  <si>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</si>
  <si>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</si>
  <si>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</si>
  <si>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</si>
  <si>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</si>
  <si>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</si>
  <si>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</si>
  <si>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</si>
  <si>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</si>
  <si>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</si>
  <si>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</si>
  <si>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</si>
  <si>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</si>
  <si>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</si>
  <si>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</si>
  <si>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</si>
  <si>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</si>
  <si>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</si>
  <si>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</si>
  <si>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</si>
  <si>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</si>
  <si>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</si>
  <si>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</si>
  <si>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</si>
  <si>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</si>
  <si>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</si>
  <si>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</si>
  <si>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</si>
  <si>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</si>
  <si>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</si>
  <si>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</si>
  <si>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</si>
  <si>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</si>
  <si>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</si>
  <si>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</si>
  <si>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</si>
  <si>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</si>
  <si>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</si>
  <si>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</si>
  <si>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</si>
  <si>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</si>
  <si>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</si>
  <si>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</si>
  <si>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</si>
  <si>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</si>
  <si>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</si>
  <si>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</si>
  <si>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</si>
  <si>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</si>
  <si>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</si>
  <si>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</si>
  <si>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</si>
  <si>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</si>
  <si>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</si>
  <si>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</si>
  <si>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</si>
  <si>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</si>
  <si>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</si>
  <si>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</si>
  <si>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</si>
  <si>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</si>
  <si>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</si>
  <si>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</si>
  <si>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</si>
  <si>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</si>
  <si>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</si>
  <si>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</si>
  <si>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</si>
  <si>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</si>
  <si>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</si>
  <si>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</si>
  <si>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</si>
  <si>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</si>
  <si>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</si>
  <si>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</si>
  <si>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</si>
  <si>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</si>
  <si>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</si>
  <si>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</si>
  <si>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</si>
  <si>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</si>
  <si>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</si>
  <si>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</si>
  <si>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</si>
  <si>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</si>
  <si>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</si>
  <si>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</si>
  <si>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</si>
  <si>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</si>
  <si>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</si>
  <si>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</si>
  <si>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</si>
  <si>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</si>
  <si>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</si>
  <si>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</si>
  <si>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</si>
  <si>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</si>
  <si>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</si>
  <si>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</si>
  <si>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</si>
  <si>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</si>
  <si>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</si>
  <si>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</si>
  <si>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</si>
  <si>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</si>
  <si>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</si>
  <si>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</si>
  <si>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</si>
  <si>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</si>
  <si>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</si>
  <si>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</si>
  <si>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</si>
  <si>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</si>
  <si>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</si>
  <si>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</si>
  <si>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</si>
  <si>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</si>
  <si>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</si>
  <si>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</si>
  <si>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</si>
  <si>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</si>
  <si>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</si>
  <si>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</si>
  <si>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</si>
  <si>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</si>
  <si>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</si>
  <si>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</si>
  <si>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</si>
  <si>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</si>
  <si>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</si>
  <si>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</si>
  <si>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</si>
  <si>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</si>
  <si>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</si>
  <si>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</si>
  <si>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</si>
  <si>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</si>
  <si>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</si>
  <si>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</si>
  <si>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</si>
  <si>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</si>
  <si>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</si>
  <si>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</si>
  <si>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</si>
  <si>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</si>
  <si>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</si>
  <si>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</si>
  <si>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</si>
  <si>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</si>
  <si>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</si>
  <si>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</si>
  <si>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</si>
  <si>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</si>
  <si>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</si>
  <si>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</si>
  <si>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</si>
  <si>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</si>
  <si>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</si>
  <si>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</si>
  <si>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</si>
  <si>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</si>
  <si>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</si>
  <si>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</si>
  <si>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</si>
  <si>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</si>
  <si>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</si>
  <si>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</si>
  <si>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</si>
  <si>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</si>
  <si>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</si>
  <si>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</si>
  <si>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</si>
  <si>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</si>
  <si>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</si>
  <si>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</si>
  <si>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</si>
  <si>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</si>
  <si>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</si>
  <si>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</si>
  <si>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</si>
  <si>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</si>
  <si>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</si>
  <si>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</si>
  <si>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</si>
  <si>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</si>
  <si>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</si>
  <si>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</si>
  <si>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</si>
  <si>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</si>
  <si>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</si>
  <si>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</si>
  <si>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</si>
  <si>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</si>
  <si>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</si>
  <si>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</si>
  <si>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</si>
  <si>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</si>
  <si>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</si>
  <si>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</si>
  <si>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</si>
  <si>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</si>
  <si>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</si>
  <si>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</si>
  <si>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</si>
  <si>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</si>
  <si>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</si>
  <si>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</si>
  <si>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</si>
  <si>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</si>
  <si>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</si>
  <si>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</si>
  <si>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</si>
  <si>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</si>
  <si>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</si>
  <si>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</si>
  <si>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</si>
  <si>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</si>
  <si>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</si>
  <si>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</si>
  <si>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</si>
  <si>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</si>
  <si>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</si>
  <si>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</si>
  <si>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</si>
  <si>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</si>
  <si>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</si>
  <si>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</si>
  <si>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</si>
  <si>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</si>
  <si>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</si>
  <si>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</si>
  <si>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</si>
  <si>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</si>
  <si>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</si>
  <si>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</si>
  <si>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</si>
  <si>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</si>
  <si>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</si>
  <si>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</si>
  <si>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</si>
  <si>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</si>
  <si>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</si>
  <si>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</si>
  <si>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</si>
  <si>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</si>
  <si>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</si>
  <si>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</si>
  <si>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</si>
  <si>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</si>
  <si>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</si>
  <si>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</si>
  <si>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</si>
  <si>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</si>
  <si>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</si>
  <si>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</si>
  <si>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</si>
  <si>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</si>
  <si>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</si>
  <si>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</si>
  <si>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</si>
  <si>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</si>
  <si>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</si>
  <si>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</si>
  <si>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</si>
  <si>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</si>
  <si>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</si>
  <si>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</si>
  <si>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</si>
  <si>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</si>
  <si>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</si>
  <si>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</si>
  <si>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</si>
  <si>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</si>
  <si>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</si>
  <si>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</si>
  <si>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</si>
  <si>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</si>
  <si>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</si>
  <si>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</si>
  <si>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</si>
  <si>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</si>
  <si>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</si>
  <si>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</si>
  <si>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</si>
  <si>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</si>
  <si>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</si>
  <si>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</si>
  <si>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</si>
  <si>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</si>
  <si>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</si>
  <si>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</si>
  <si>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</si>
  <si>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</si>
  <si>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</si>
  <si>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</si>
  <si>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</si>
  <si>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</si>
  <si>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</si>
  <si>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</si>
  <si>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</si>
  <si>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</si>
  <si>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</si>
  <si>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</si>
  <si>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</si>
  <si>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</si>
  <si>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</si>
  <si>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</si>
  <si>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</si>
  <si>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</si>
  <si>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</si>
  <si>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</si>
  <si>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</si>
  <si>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</si>
  <si>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</si>
  <si>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</si>
  <si>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</si>
  <si>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</si>
  <si>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</si>
  <si>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</si>
  <si>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</si>
  <si>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</si>
  <si>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</si>
  <si>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</si>
  <si>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</si>
  <si>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</si>
  <si>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</si>
  <si>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</si>
  <si>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</si>
  <si>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</si>
  <si>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</si>
  <si>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</si>
  <si>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</si>
  <si>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</si>
  <si>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</si>
  <si>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</si>
  <si>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</si>
  <si>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</si>
  <si>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</si>
  <si>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</si>
  <si>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</si>
  <si>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</si>
  <si>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</si>
  <si>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</si>
  <si>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</si>
  <si>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</si>
  <si>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</si>
  <si>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</si>
  <si>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</si>
  <si>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</si>
  <si>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</si>
  <si>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</si>
  <si>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</si>
  <si>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</si>
  <si>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</si>
  <si>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</si>
  <si>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</si>
  <si>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</si>
  <si>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</si>
  <si>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</si>
  <si>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</si>
  <si>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</si>
  <si>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</si>
  <si>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</si>
  <si>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</si>
  <si>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</si>
  <si>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</si>
  <si>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</si>
  <si>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</si>
  <si>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</si>
  <si>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</si>
  <si>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</si>
  <si>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</si>
  <si>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</si>
  <si>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</si>
  <si>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</si>
  <si>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</si>
  <si>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</si>
  <si>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</si>
  <si>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</si>
  <si>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</si>
  <si>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</si>
  <si>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</si>
  <si>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</si>
  <si>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</si>
  <si>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</si>
  <si>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</si>
  <si>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</si>
  <si>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</si>
  <si>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</si>
  <si>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</si>
  <si>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</si>
  <si>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</si>
  <si>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</si>
  <si>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</si>
  <si>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</si>
  <si>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</si>
  <si>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</si>
  <si>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</si>
  <si>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</si>
  <si>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</si>
  <si>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</si>
  <si>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</si>
  <si>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</si>
  <si>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</si>
  <si>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</si>
  <si>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</si>
  <si>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</si>
  <si>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</si>
  <si>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</si>
  <si>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</si>
  <si>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</si>
  <si>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</si>
  <si>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</si>
  <si>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</si>
  <si>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</si>
  <si>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</si>
  <si>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</si>
  <si>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</si>
  <si>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</si>
  <si>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</si>
  <si>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</si>
  <si>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</si>
  <si>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</si>
  <si>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</si>
  <si>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</si>
  <si>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</si>
  <si>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</si>
  <si>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</si>
  <si>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</si>
  <si>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</si>
  <si>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</si>
  <si>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</si>
  <si>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</si>
  <si>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</si>
  <si>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</si>
  <si>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</si>
  <si>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</si>
  <si>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</si>
  <si>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</si>
  <si>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</si>
  <si>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</si>
  <si>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</si>
  <si>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</si>
  <si>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</si>
  <si>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</si>
  <si>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</si>
  <si>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</si>
  <si>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</si>
  <si>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</si>
  <si>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</si>
  <si>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</si>
  <si>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</si>
  <si>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</si>
  <si>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</si>
  <si>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</si>
  <si>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</si>
  <si>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</si>
  <si>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</si>
  <si>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</si>
  <si>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</si>
  <si>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</si>
  <si>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</si>
  <si>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</si>
  <si>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</si>
  <si>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</si>
  <si>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</si>
  <si>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</si>
  <si>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</si>
  <si>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</si>
  <si>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</si>
  <si>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</si>
  <si>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</si>
  <si>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</si>
  <si>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</si>
  <si>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</si>
  <si>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</si>
  <si>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</si>
  <si>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</si>
  <si>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</si>
  <si>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</si>
  <si>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</si>
  <si>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</si>
  <si>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</si>
  <si>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</si>
  <si>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</si>
  <si>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</si>
  <si>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</si>
  <si>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</si>
  <si>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</si>
  <si>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</si>
  <si>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</si>
  <si>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</si>
  <si>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</si>
  <si>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</si>
  <si>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</si>
  <si>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</si>
  <si>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</si>
  <si>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</si>
  <si>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</si>
  <si>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</si>
  <si>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</si>
  <si>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</si>
  <si>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</si>
  <si>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</si>
  <si>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</si>
  <si>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</si>
  <si>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</si>
  <si>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</si>
  <si>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</si>
  <si>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</si>
  <si>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</si>
  <si>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</si>
  <si>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</si>
  <si>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</si>
  <si>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</si>
  <si>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</si>
  <si>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</si>
  <si>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</si>
  <si>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</si>
  <si>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</si>
  <si>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</si>
  <si>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</si>
  <si>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</si>
  <si>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</si>
  <si>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</si>
  <si>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</si>
  <si>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</si>
  <si>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</si>
  <si>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</si>
  <si>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</si>
  <si>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</si>
  <si>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</si>
  <si>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</si>
  <si>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</si>
  <si>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</si>
  <si>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</si>
  <si>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>Дата на съставяне: 20.04.2015</t>
  </si>
  <si>
    <t xml:space="preserve"> 01.01.2015 - 31.03.2015 г.</t>
  </si>
  <si>
    <t>Дата на съставяне:               20.04.2015</t>
  </si>
  <si>
    <t>Дата  на съставяне:      20.04.2015</t>
  </si>
  <si>
    <t>Дата на съставяне:  20.04.2015</t>
  </si>
  <si>
    <t>Дата на съставяне:   20.04.2015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</si>
</sst>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B27">
      <selection activeCell="F90" sqref="F9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383</v>
      </c>
      <c r="B3" s="578"/>
      <c r="C3" s="578"/>
      <c r="D3" s="578"/>
      <c r="E3" s="462" t="s">
        <v>864</v>
      </c>
      <c r="F3" s="217" t="s">
        <v>2</v>
      </c>
      <c r="G3" s="172"/>
      <c r="H3" s="461">
        <v>130542972</v>
      </c>
    </row>
    <row r="4" spans="1:8" ht="15">
      <c r="A4" s="577" t="s">
        <v>866</v>
      </c>
      <c r="B4" s="583"/>
      <c r="C4" s="583"/>
      <c r="D4" s="583"/>
      <c r="E4" s="504" t="s">
        <v>865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876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-6289</v>
      </c>
      <c r="H27" s="154">
        <f>SUM(H28:H30)</f>
        <v>-3908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-6289</v>
      </c>
      <c r="H29" s="316">
        <v>-3908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-166</v>
      </c>
      <c r="H32" s="316">
        <v>-2381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-6455</v>
      </c>
      <c r="H33" s="154">
        <f>H27+H31+H32</f>
        <v>-6289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-4739</v>
      </c>
      <c r="H36" s="154">
        <f>H25+H17+H33</f>
        <v>-4573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600</v>
      </c>
      <c r="D55" s="155">
        <f>D19+D20+D21+D27+D32+D45+D51+D53+D54</f>
        <v>600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11750</v>
      </c>
      <c r="H59" s="152">
        <v>11590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2097</v>
      </c>
      <c r="H61" s="154">
        <f>SUM(H62:H68)</f>
        <v>2097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5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</v>
      </c>
      <c r="H67" s="152">
        <v>1</v>
      </c>
    </row>
    <row r="68" spans="1:8" ht="15">
      <c r="A68" s="235" t="s">
        <v>210</v>
      </c>
      <c r="B68" s="241" t="s">
        <v>211</v>
      </c>
      <c r="C68" s="151"/>
      <c r="D68" s="151">
        <v>2</v>
      </c>
      <c r="E68" s="237" t="s">
        <v>212</v>
      </c>
      <c r="F68" s="242" t="s">
        <v>213</v>
      </c>
      <c r="G68" s="152">
        <v>2090</v>
      </c>
      <c r="H68" s="152">
        <v>2095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146</v>
      </c>
      <c r="H69" s="152">
        <v>146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62</v>
      </c>
      <c r="D71" s="151">
        <v>61</v>
      </c>
      <c r="E71" s="253" t="s">
        <v>45</v>
      </c>
      <c r="F71" s="273" t="s">
        <v>223</v>
      </c>
      <c r="G71" s="161">
        <f>G59+G60+G61+G69+G70</f>
        <v>13993</v>
      </c>
      <c r="H71" s="161">
        <f>H59+H60+H61+H69+H70</f>
        <v>13833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64</v>
      </c>
      <c r="D75" s="155">
        <f>SUM(D67:D74)</f>
        <v>65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13993</v>
      </c>
      <c r="H79" s="162">
        <f>H71+H74+H75+H76</f>
        <v>13833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0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8654</v>
      </c>
      <c r="D93" s="155">
        <f>D64+D75+D84+D91+D92</f>
        <v>8660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9254</v>
      </c>
      <c r="D94" s="164">
        <f>D93+D55</f>
        <v>9260</v>
      </c>
      <c r="E94" s="449" t="s">
        <v>269</v>
      </c>
      <c r="F94" s="289" t="s">
        <v>270</v>
      </c>
      <c r="G94" s="165">
        <f>G36+G39+G55+G79</f>
        <v>9254</v>
      </c>
      <c r="H94" s="165">
        <f>H36+H39+H55+H79</f>
        <v>9260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1" t="s">
        <v>855</v>
      </c>
      <c r="G97" s="581"/>
      <c r="H97" s="581"/>
      <c r="M97" s="157"/>
    </row>
    <row r="98" spans="1:13" ht="15.75">
      <c r="A98" s="45" t="s">
        <v>875</v>
      </c>
      <c r="B98" s="432"/>
      <c r="C98" s="581" t="s">
        <v>272</v>
      </c>
      <c r="D98" s="581"/>
      <c r="E98" s="581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1"/>
      <c r="D100" s="582"/>
      <c r="E100" s="582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27" sqref="G2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6">
        <f>'справка №1-БАЛАНС'!H3</f>
        <v>130542972</v>
      </c>
    </row>
    <row r="3" spans="1:8" ht="15">
      <c r="A3" s="467" t="s">
        <v>274</v>
      </c>
      <c r="B3" s="586" t="str">
        <f>'справка №1-БАЛАНС'!E4</f>
        <v> неконсолидиран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 01.01.2015 - 31.03.2015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/>
      <c r="D10" s="46">
        <v>4</v>
      </c>
      <c r="E10" s="298" t="s">
        <v>288</v>
      </c>
      <c r="F10" s="549" t="s">
        <v>289</v>
      </c>
      <c r="G10" s="550"/>
      <c r="H10" s="550">
        <v>22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</v>
      </c>
      <c r="D12" s="46">
        <v>4</v>
      </c>
      <c r="E12" s="300" t="s">
        <v>77</v>
      </c>
      <c r="F12" s="549" t="s">
        <v>296</v>
      </c>
      <c r="G12" s="550">
        <v>25</v>
      </c>
      <c r="H12" s="550">
        <v>7</v>
      </c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50</v>
      </c>
      <c r="F13" s="551" t="s">
        <v>299</v>
      </c>
      <c r="G13" s="548">
        <f>SUM(G9:G12)</f>
        <v>25</v>
      </c>
      <c r="H13" s="548">
        <f>SUM(H9:H12)</f>
        <v>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26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6</v>
      </c>
      <c r="D19" s="49">
        <f>SUM(D9:D15)+D16</f>
        <v>38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185</v>
      </c>
      <c r="D22" s="46">
        <v>189</v>
      </c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185</v>
      </c>
      <c r="D26" s="49">
        <f>SUM(D22:D25)</f>
        <v>189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191</v>
      </c>
      <c r="D28" s="50">
        <f>D26+D19</f>
        <v>227</v>
      </c>
      <c r="E28" s="127" t="s">
        <v>338</v>
      </c>
      <c r="F28" s="554" t="s">
        <v>339</v>
      </c>
      <c r="G28" s="548">
        <f>G13+G15+G24</f>
        <v>25</v>
      </c>
      <c r="H28" s="548">
        <f>H13+H15+H24</f>
        <v>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166</v>
      </c>
      <c r="H30" s="53">
        <f>IF((D28-H28)&gt;0,D28-H28,0)</f>
        <v>197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191</v>
      </c>
      <c r="D33" s="49">
        <f>D28-D31+D32</f>
        <v>227</v>
      </c>
      <c r="E33" s="127" t="s">
        <v>352</v>
      </c>
      <c r="F33" s="554" t="s">
        <v>353</v>
      </c>
      <c r="G33" s="53">
        <f>G32-G31+G28</f>
        <v>25</v>
      </c>
      <c r="H33" s="53">
        <f>H32-H31+H28</f>
        <v>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166</v>
      </c>
      <c r="H34" s="548">
        <f>IF((D33-H33)&gt;0,D33-H33,0)</f>
        <v>197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166</v>
      </c>
      <c r="H39" s="559">
        <f>IF(H34&gt;0,IF(D35+H34&lt;0,0,D35+H34),IF(D34-D35&lt;0,D35-D34,0))</f>
        <v>197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166</v>
      </c>
      <c r="H41" s="52">
        <f>IF(D39=0,IF(H39-H40&gt;0,H39-H40+D40,0),IF(D39-D40&lt;0,D40-D39+H40,0))</f>
        <v>197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191</v>
      </c>
      <c r="D42" s="53">
        <f>D33+D35+D39</f>
        <v>227</v>
      </c>
      <c r="E42" s="128" t="s">
        <v>379</v>
      </c>
      <c r="F42" s="129" t="s">
        <v>380</v>
      </c>
      <c r="G42" s="53">
        <f>G39+G33</f>
        <v>191</v>
      </c>
      <c r="H42" s="53">
        <f>H39+H33</f>
        <v>227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42114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4">
      <selection activeCell="C11" sqref="C1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01.01.2015 - 31.03.2015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</v>
      </c>
      <c r="D10" s="54">
        <v>35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</v>
      </c>
      <c r="D11" s="54">
        <v>-28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-185</v>
      </c>
      <c r="D17" s="54">
        <v>-189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-195</v>
      </c>
      <c r="D20" s="55">
        <f>SUM(D10:D19)</f>
        <v>-185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190</v>
      </c>
      <c r="D36" s="54">
        <v>189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190</v>
      </c>
      <c r="D42" s="55">
        <f>SUM(D34:D41)</f>
        <v>189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</v>
      </c>
      <c r="D43" s="55">
        <f>D42+D32+D20</f>
        <v>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</v>
      </c>
      <c r="D44" s="132">
        <v>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0</v>
      </c>
      <c r="D45" s="55">
        <f>D44+D43</f>
        <v>101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0</v>
      </c>
      <c r="D46" s="56">
        <f>D45</f>
        <v>101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J28" sqref="J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 САФ МАГЕЛАН АД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5" t="str">
        <f>'справка №1-БАЛАНС'!E4</f>
        <v> неконсолидиран</v>
      </c>
      <c r="C4" s="595"/>
      <c r="D4" s="595"/>
      <c r="E4" s="595"/>
      <c r="F4" s="595"/>
      <c r="G4" s="595"/>
      <c r="H4" s="595"/>
      <c r="I4" s="595"/>
      <c r="J4" s="136"/>
      <c r="K4" s="591" t="s">
        <v>3</v>
      </c>
      <c r="L4" s="59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 01.01.2015 - 31.03.2015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-6289</v>
      </c>
      <c r="K11" s="60"/>
      <c r="L11" s="344">
        <f>SUM(C11:K11)</f>
        <v>-4573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-6289</v>
      </c>
      <c r="K15" s="61">
        <f t="shared" si="2"/>
        <v>0</v>
      </c>
      <c r="L15" s="344">
        <f t="shared" si="1"/>
        <v>-4573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-166</v>
      </c>
      <c r="K16" s="60"/>
      <c r="L16" s="344">
        <f t="shared" si="1"/>
        <v>-166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-6455</v>
      </c>
      <c r="K29" s="59">
        <f t="shared" si="6"/>
        <v>0</v>
      </c>
      <c r="L29" s="344">
        <f t="shared" si="1"/>
        <v>-4739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-6455</v>
      </c>
      <c r="K32" s="59">
        <f t="shared" si="7"/>
        <v>0</v>
      </c>
      <c r="L32" s="344">
        <f t="shared" si="1"/>
        <v>-4739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3" t="s">
        <v>521</v>
      </c>
      <c r="E36" s="593"/>
      <c r="F36" s="593"/>
      <c r="G36" s="593"/>
      <c r="H36" s="593"/>
      <c r="I36" s="593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3"/>
      <c r="E38" s="593"/>
      <c r="F38" s="593"/>
      <c r="G38" s="593"/>
      <c r="H38" s="593"/>
      <c r="I38" s="593"/>
      <c r="J38" s="15"/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35:J35"/>
    <mergeCell ref="K3:L3"/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 САФ МАГЕЛАН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 01.01.2015 - 31.03.2015 г.</v>
      </c>
      <c r="D3" s="613"/>
      <c r="E3" s="613"/>
      <c r="F3" s="485"/>
      <c r="G3" s="485"/>
      <c r="H3" s="485"/>
      <c r="I3" s="485"/>
      <c r="J3" s="485"/>
      <c r="K3" s="485"/>
      <c r="L3" s="485"/>
      <c r="M3" s="598" t="s">
        <v>3</v>
      </c>
      <c r="N3" s="59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9" t="s">
        <v>463</v>
      </c>
      <c r="B5" s="600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601"/>
      <c r="B6" s="602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03" t="s">
        <v>863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20" zoomScaleNormal="120" zoomScalePageLayoutView="0" workbookViewId="0" topLeftCell="A71">
      <selection activeCell="C105" sqref="C10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01.01.2015 - 31.03.2015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62</v>
      </c>
      <c r="D31" s="108">
        <v>20</v>
      </c>
      <c r="E31" s="120">
        <f t="shared" si="0"/>
        <v>42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64</v>
      </c>
      <c r="D43" s="104">
        <f>D24+D28+D29+D31+D30+D32+D33+D38</f>
        <v>22</v>
      </c>
      <c r="E43" s="118">
        <f>E24+E28+E29+E31+E30+E32+E33+E38</f>
        <v>42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64</v>
      </c>
      <c r="D44" s="103">
        <f>D43+D21+D19+D9</f>
        <v>22</v>
      </c>
      <c r="E44" s="118">
        <f>E43+E21+E19+E9</f>
        <v>42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11750</v>
      </c>
      <c r="D75" s="103">
        <f>D76+D78</f>
        <v>0</v>
      </c>
      <c r="E75" s="103">
        <f>E76+E78</f>
        <v>11750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11750</v>
      </c>
      <c r="D76" s="108"/>
      <c r="E76" s="119">
        <f t="shared" si="1"/>
        <v>11750</v>
      </c>
      <c r="F76" s="108"/>
    </row>
    <row r="77" spans="1:6" ht="12">
      <c r="A77" s="396" t="s">
        <v>727</v>
      </c>
      <c r="B77" s="397" t="s">
        <v>728</v>
      </c>
      <c r="C77" s="109">
        <v>11750</v>
      </c>
      <c r="D77" s="109"/>
      <c r="E77" s="119">
        <f t="shared" si="1"/>
        <v>11750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2092</v>
      </c>
      <c r="D85" s="104">
        <f>SUM(D86:D90)+D94</f>
        <v>2</v>
      </c>
      <c r="E85" s="104">
        <f>SUM(E86:E90)+E94</f>
        <v>2090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2090</v>
      </c>
      <c r="D90" s="103">
        <f>SUM(D91:D93)</f>
        <v>0</v>
      </c>
      <c r="E90" s="103">
        <f>SUM(E91:E93)</f>
        <v>2090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2071</v>
      </c>
      <c r="D92" s="108"/>
      <c r="E92" s="119">
        <f t="shared" si="1"/>
        <v>2071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151</v>
      </c>
      <c r="D95" s="108">
        <v>5</v>
      </c>
      <c r="E95" s="119">
        <f t="shared" si="1"/>
        <v>146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13993</v>
      </c>
      <c r="D96" s="104">
        <f>D85+D80+D75+D71+D95</f>
        <v>7</v>
      </c>
      <c r="E96" s="104">
        <f>E85+E80+E75+E71+E95</f>
        <v>13986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13993</v>
      </c>
      <c r="D97" s="104">
        <f>D96+D68+D66</f>
        <v>7</v>
      </c>
      <c r="E97" s="104">
        <f>E96+E68+E66</f>
        <v>13986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01.01.2015 - 31.03.2015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155" sqref="B155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01.01.2015 - 31.03.2015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Atanasova</cp:lastModifiedBy>
  <cp:lastPrinted>2015-04-16T08:10:04Z</cp:lastPrinted>
  <dcterms:created xsi:type="dcterms:W3CDTF">2000-06-29T12:02:40Z</dcterms:created>
  <dcterms:modified xsi:type="dcterms:W3CDTF">2015-04-23T12:14:02Z</dcterms:modified>
  <cp:category/>
  <cp:version/>
  <cp:contentType/>
  <cp:contentStatus/>
</cp:coreProperties>
</file>