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<sst xmlns="http://schemas.openxmlformats.org/spreadsheetml/2006/main" count="1061" uniqueCount="873">
  <si>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</si>
  <si>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</si>
  <si>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</si>
  <si>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</si>
  <si>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</si>
  <si>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</si>
  <si>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</si>
  <si>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</si>
  <si>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</si>
  <si>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</si>
  <si>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</si>
  <si>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</si>
  <si>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</si>
  <si>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</si>
  <si>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</si>
  <si>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</si>
  <si>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</si>
  <si>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</si>
  <si>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</si>
  <si>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</si>
  <si>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</si>
  <si>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</si>
  <si>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</si>
  <si>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</si>
  <si>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</si>
  <si>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</si>
  <si>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</si>
  <si>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</si>
  <si>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</si>
  <si>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</si>
  <si>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</si>
  <si>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</si>
  <si>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</si>
  <si>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</si>
  <si>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</si>
  <si>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</si>
  <si>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</si>
  <si>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</si>
  <si>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</si>
  <si>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</si>
  <si>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</si>
  <si>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</si>
  <si>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</si>
  <si>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</si>
  <si>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</si>
  <si>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</si>
  <si>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</si>
  <si>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</si>
  <si>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</si>
  <si>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</si>
  <si>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</si>
  <si>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</si>
  <si>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</si>
  <si>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</si>
  <si>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</si>
  <si>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</si>
  <si>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</si>
  <si>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</si>
  <si>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</si>
  <si>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</si>
  <si>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</si>
  <si>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</si>
  <si>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</si>
  <si>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</si>
  <si>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</si>
  <si>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</si>
  <si>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</si>
  <si>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</si>
  <si>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</si>
  <si>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</si>
  <si>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</si>
  <si>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</si>
  <si>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</si>
  <si>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</si>
  <si>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</si>
  <si>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</si>
  <si>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</si>
  <si>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</si>
  <si>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</si>
  <si>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</si>
  <si>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</si>
  <si>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</si>
  <si>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</si>
  <si>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</si>
  <si>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</si>
  <si>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</si>
  <si>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</si>
  <si>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</si>
  <si>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</si>
  <si>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</si>
  <si>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</si>
  <si>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</si>
  <si>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</si>
  <si>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</si>
  <si>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</si>
  <si>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</si>
  <si>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</si>
  <si>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</si>
  <si>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</si>
  <si>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</si>
  <si>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</si>
  <si>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</si>
  <si>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</si>
  <si>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</si>
  <si>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</si>
  <si>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</si>
  <si>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</si>
  <si>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</si>
  <si>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</si>
  <si>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</si>
  <si>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</si>
  <si>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</si>
  <si>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</si>
  <si>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</si>
  <si>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</si>
  <si>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</si>
  <si>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</si>
  <si>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</si>
  <si>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</si>
  <si>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</si>
  <si>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</si>
  <si>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</si>
  <si>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</si>
  <si>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</si>
  <si>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</si>
  <si>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</si>
  <si>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</si>
  <si>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</si>
  <si>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</si>
  <si>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</si>
  <si>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</si>
  <si>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</si>
  <si>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</si>
  <si>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</si>
  <si>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</si>
  <si>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</si>
  <si>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</si>
  <si>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</si>
  <si>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</si>
  <si>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</si>
  <si>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</si>
  <si>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</si>
  <si>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</si>
  <si>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</si>
  <si>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</si>
  <si>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</si>
  <si>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</si>
  <si>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</si>
  <si>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</si>
  <si>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</si>
  <si>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</si>
  <si>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</si>
  <si>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</si>
  <si>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</si>
  <si>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</si>
  <si>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</si>
  <si>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</si>
  <si>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</si>
  <si>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</si>
  <si>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</si>
  <si>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</si>
  <si>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</si>
  <si>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</si>
  <si>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</si>
  <si>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</si>
  <si>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</si>
  <si>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</si>
  <si>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</si>
  <si>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</si>
  <si>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</si>
  <si>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</si>
  <si>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</si>
  <si>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</si>
  <si>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</si>
  <si>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</si>
  <si>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</si>
  <si>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</si>
  <si>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</si>
  <si>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</si>
  <si>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</si>
  <si>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</si>
  <si>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</si>
  <si>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</si>
  <si>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</si>
  <si>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</si>
  <si>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</si>
  <si>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</si>
  <si>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</si>
  <si>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</si>
  <si>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</si>
  <si>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</si>
  <si>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</si>
  <si>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</si>
  <si>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</si>
  <si>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</si>
  <si>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</si>
  <si>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</si>
  <si>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</si>
  <si>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</si>
  <si>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</si>
  <si>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</si>
  <si>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</si>
  <si>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</si>
  <si>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</si>
  <si>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</si>
  <si>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</si>
  <si>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</si>
  <si>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</si>
  <si>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</si>
  <si>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</si>
  <si>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</si>
  <si>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</si>
  <si>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</si>
  <si>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</si>
  <si>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</si>
  <si>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</si>
  <si>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</si>
  <si>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</si>
  <si>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</si>
  <si>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</si>
  <si>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</si>
  <si>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</si>
  <si>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</si>
  <si>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</si>
  <si>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</si>
  <si>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</si>
  <si>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</si>
  <si>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</si>
  <si>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</si>
  <si>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</si>
  <si>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</si>
  <si>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</si>
  <si>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</si>
  <si>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</si>
  <si>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</si>
  <si>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</si>
  <si>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</si>
  <si>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</si>
  <si>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</si>
  <si>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</si>
  <si>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</si>
  <si>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</si>
  <si>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</si>
  <si>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</si>
  <si>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</si>
  <si>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</si>
  <si>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</si>
  <si>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</si>
  <si>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</si>
  <si>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</si>
  <si>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</si>
  <si>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</si>
  <si>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</si>
  <si>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</si>
  <si>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</si>
  <si>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</si>
  <si>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</si>
  <si>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</si>
  <si>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</si>
  <si>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</si>
  <si>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</si>
  <si>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</si>
  <si>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</si>
  <si>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</si>
  <si>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</si>
  <si>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</si>
  <si>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</si>
  <si>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</si>
  <si>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</si>
  <si>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</si>
  <si>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</si>
  <si>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</si>
  <si>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</si>
  <si>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</si>
  <si>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</si>
  <si>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</si>
  <si>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</si>
  <si>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</si>
  <si>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</si>
  <si>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</si>
  <si>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</si>
  <si>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</si>
  <si>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</si>
  <si>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</si>
  <si>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</si>
  <si>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</si>
  <si>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</si>
  <si>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</si>
  <si>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</si>
  <si>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</si>
  <si>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</si>
  <si>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</si>
  <si>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</si>
  <si>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</si>
  <si>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</si>
  <si>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</si>
  <si>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</si>
  <si>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</si>
  <si>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</si>
  <si>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</si>
  <si>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</si>
  <si>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</si>
  <si>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</si>
  <si>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</si>
  <si>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</si>
  <si>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</si>
  <si>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</si>
  <si>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</si>
  <si>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</si>
  <si>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</si>
  <si>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</si>
  <si>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</si>
  <si>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</si>
  <si>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</si>
  <si>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</si>
  <si>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</si>
  <si>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</si>
  <si>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</si>
  <si>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</si>
  <si>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</si>
  <si>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</si>
  <si>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</si>
  <si>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</si>
  <si>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</si>
  <si>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</si>
  <si>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</si>
  <si>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</si>
  <si>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</si>
  <si>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</si>
  <si>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</si>
  <si>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</si>
  <si>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</si>
  <si>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</si>
  <si>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</si>
  <si>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</si>
  <si>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</si>
  <si>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</si>
  <si>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</si>
  <si>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</si>
  <si>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</si>
  <si>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</si>
  <si>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</si>
  <si>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</si>
  <si>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</si>
  <si>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</si>
  <si>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</si>
  <si>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</si>
  <si>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</si>
  <si>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</si>
  <si>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</si>
  <si>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</si>
  <si>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</si>
  <si>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</si>
  <si>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</si>
  <si>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</si>
  <si>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</si>
  <si>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</si>
  <si>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</si>
  <si>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</si>
  <si>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</si>
  <si>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</si>
  <si>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</si>
  <si>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</si>
  <si>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</si>
  <si>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</si>
  <si>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</si>
  <si>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</si>
  <si>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</si>
  <si>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</si>
  <si>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</si>
  <si>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</si>
  <si>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</si>
  <si>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</si>
  <si>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</si>
  <si>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</si>
  <si>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</si>
  <si>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</si>
  <si>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</si>
  <si>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</si>
  <si>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</si>
  <si>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</si>
  <si>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</si>
  <si>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</si>
  <si>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</si>
  <si>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</si>
  <si>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</si>
  <si>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</si>
  <si>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</si>
  <si>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</si>
  <si>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</si>
  <si>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</si>
  <si>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</si>
  <si>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</si>
  <si>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</si>
  <si>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</si>
  <si>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</si>
  <si>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</si>
  <si>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</si>
  <si>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</si>
  <si>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</si>
  <si>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</si>
  <si>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</si>
  <si>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</si>
  <si>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</si>
  <si>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</si>
  <si>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</si>
  <si>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</si>
  <si>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</si>
  <si>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</si>
  <si>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</si>
  <si>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</si>
  <si>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</si>
  <si>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</si>
  <si>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</si>
  <si>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</si>
  <si>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</si>
  <si>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</si>
  <si>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</si>
  <si>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</si>
  <si>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</si>
  <si>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</si>
  <si>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</si>
  <si>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</si>
  <si>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</si>
  <si>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</si>
  <si>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</si>
  <si>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</si>
  <si>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</si>
  <si>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</si>
  <si>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</si>
  <si>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</si>
  <si>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</si>
  <si>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</si>
  <si>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</si>
  <si>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</si>
  <si>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</si>
  <si>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</si>
  <si>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</si>
  <si>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</si>
  <si>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</si>
  <si>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</si>
  <si>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</si>
  <si>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</si>
  <si>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</si>
  <si>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</si>
  <si>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</si>
  <si>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</si>
  <si>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</si>
  <si>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</si>
  <si>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</si>
  <si>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</si>
  <si>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</si>
  <si>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</si>
  <si>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</si>
  <si>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</si>
  <si>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</si>
  <si>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</si>
  <si>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</si>
  <si>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</si>
  <si>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</si>
  <si>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</si>
  <si>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</si>
  <si>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</si>
  <si>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</si>
  <si>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</si>
  <si>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</si>
  <si>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</si>
  <si>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</si>
  <si>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</si>
  <si>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</si>
  <si>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</si>
  <si>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</si>
  <si>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</si>
  <si>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</si>
  <si>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</si>
  <si>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</si>
  <si>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</si>
  <si>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</si>
  <si>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</si>
  <si>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</si>
  <si>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</si>
  <si>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</si>
  <si>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</si>
  <si>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</si>
  <si>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</si>
  <si>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</si>
  <si>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</si>
  <si>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</si>
  <si>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</si>
  <si>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</si>
  <si>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</si>
  <si>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</si>
  <si>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</si>
  <si>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</si>
  <si>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</si>
  <si>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</si>
  <si>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</si>
  <si>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</si>
  <si>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</si>
  <si>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</si>
  <si>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</si>
  <si>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</si>
  <si>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</si>
  <si>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</si>
  <si>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</si>
  <si>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</si>
  <si>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</si>
  <si>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</si>
  <si>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</si>
  <si>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</si>
  <si>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</si>
  <si>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</si>
  <si>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</si>
  <si>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</si>
  <si>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</si>
  <si>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</si>
  <si>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</si>
  <si>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</si>
  <si>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</si>
  <si>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</si>
  <si>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</si>
  <si>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</si>
  <si>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</si>
  <si>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</si>
  <si>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</si>
  <si>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</si>
  <si>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</si>
  <si>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</si>
  <si>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</si>
  <si>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</si>
  <si>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</si>
  <si>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</si>
  <si>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</si>
  <si>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</si>
  <si>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</si>
  <si>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</si>
  <si>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</si>
  <si>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</si>
  <si>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</si>
  <si>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</si>
  <si>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</si>
  <si>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</si>
  <si>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</si>
  <si>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</si>
  <si>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</si>
  <si>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</si>
  <si>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</si>
  <si>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</si>
  <si>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</si>
  <si>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</si>
  <si>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</si>
  <si>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</si>
  <si>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</si>
  <si>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</si>
  <si>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</si>
  <si>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</si>
  <si>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</si>
  <si>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</si>
  <si>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</si>
  <si>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</si>
  <si>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</si>
  <si>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</si>
  <si>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</si>
  <si>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</si>
  <si>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</si>
  <si>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</si>
  <si>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</si>
  <si>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</si>
  <si>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</si>
  <si>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</si>
  <si>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</si>
  <si>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</si>
  <si>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</si>
  <si>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</si>
  <si>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</si>
  <si>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</si>
  <si>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</si>
  <si>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</si>
  <si>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</si>
  <si>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</si>
  <si>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</si>
  <si>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</si>
  <si>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</si>
  <si>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</si>
  <si>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</si>
  <si>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</si>
  <si>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</si>
  <si>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</si>
  <si>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</si>
  <si>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</si>
  <si>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</si>
  <si>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</si>
  <si>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</si>
  <si>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</si>
  <si>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</si>
  <si>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</si>
  <si>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</si>
  <si>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</si>
  <si>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</si>
  <si>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</si>
  <si>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</si>
  <si>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</si>
  <si>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</si>
  <si>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</si>
  <si>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</si>
  <si>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</si>
  <si>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</si>
  <si>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</si>
  <si>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</si>
  <si>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</si>
  <si>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</si>
  <si>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</si>
  <si>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</si>
  <si>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</si>
  <si>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</si>
  <si>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</si>
  <si>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</si>
  <si>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</si>
  <si>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</si>
  <si>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</si>
  <si>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</si>
  <si>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</si>
  <si>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</si>
  <si>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</si>
  <si>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</si>
  <si>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</si>
  <si>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</si>
  <si>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</si>
  <si>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</si>
  <si>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</si>
  <si>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</si>
  <si>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</si>
  <si>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</si>
  <si>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</si>
  <si>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</si>
  <si>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</si>
  <si>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</si>
  <si>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</si>
  <si>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</si>
  <si>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</si>
  <si>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</si>
  <si>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</si>
  <si>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</si>
  <si>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</si>
  <si>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</si>
  <si>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</si>
  <si>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</si>
  <si>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</si>
  <si>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</si>
  <si>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</si>
  <si>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</si>
  <si>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</si>
  <si>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</si>
  <si>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</si>
  <si>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</si>
  <si>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</si>
  <si>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</si>
  <si>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</si>
  <si>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</si>
  <si>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</si>
  <si>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</si>
  <si>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</si>
  <si>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</si>
  <si>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</si>
  <si>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</si>
  <si>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</si>
  <si>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</si>
  <si>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</si>
  <si>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</si>
  <si>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</si>
  <si>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</si>
  <si>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</si>
  <si>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</si>
  <si>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</si>
  <si>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</si>
  <si>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</si>
  <si>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</si>
  <si>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</si>
  <si>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</si>
  <si>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</si>
  <si>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</si>
  <si>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</si>
  <si>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</si>
  <si>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</si>
  <si>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</si>
  <si>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</si>
  <si>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</si>
  <si>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</si>
  <si>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</si>
  <si>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</si>
  <si>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</si>
  <si>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</si>
  <si>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</si>
  <si>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</si>
  <si>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</si>
  <si>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</si>
  <si>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</si>
  <si>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</si>
  <si>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</si>
  <si>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</si>
  <si>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</si>
  <si>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</si>
  <si>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</si>
  <si>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</si>
  <si>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</si>
  <si>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</si>
  <si>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</si>
  <si>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</si>
  <si>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</si>
  <si>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</si>
  <si>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</si>
  <si>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</si>
  <si>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</si>
  <si>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</si>
  <si>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</si>
  <si>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</si>
  <si>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</si>
  <si>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</si>
  <si>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</si>
  <si>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</si>
  <si>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</si>
  <si>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</si>
  <si>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</si>
  <si>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</si>
  <si>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</si>
  <si>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</si>
  <si>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</si>
  <si>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</si>
  <si>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</si>
  <si>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</si>
  <si>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</si>
  <si>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</si>
  <si>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</si>
  <si>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</si>
  <si>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</si>
  <si>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</si>
  <si>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</si>
  <si>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</si>
  <si>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</si>
  <si>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</si>
  <si>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</si>
  <si>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</si>
  <si>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</si>
  <si>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</si>
  <si>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</si>
  <si>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</si>
  <si>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</si>
  <si>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</si>
  <si>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</si>
  <si>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</si>
  <si>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</si>
  <si>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</si>
  <si>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</si>
  <si>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</si>
  <si>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</si>
  <si>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</si>
  <si>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</si>
  <si>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</si>
  <si>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</si>
  <si>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</si>
  <si>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</si>
  <si>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</si>
  <si>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</si>
  <si>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</si>
  <si>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</si>
  <si>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</si>
  <si>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</si>
  <si>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</si>
  <si>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</si>
  <si>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</si>
  <si>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</si>
  <si>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</si>
  <si>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</si>
  <si>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</si>
  <si>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</si>
  <si>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</si>
  <si>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</si>
  <si>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</si>
  <si>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</si>
  <si>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</si>
  <si>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</si>
  <si>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</si>
  <si>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</si>
  <si>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</si>
  <si>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</si>
  <si>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</si>
  <si>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</si>
  <si>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</si>
  <si>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</si>
  <si>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</si>
  <si>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</si>
  <si>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</si>
  <si>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</si>
  <si>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</si>
  <si>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</si>
  <si>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</si>
  <si>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</si>
  <si>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</si>
  <si>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</si>
  <si>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</si>
  <si>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</si>
  <si>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</si>
  <si>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</si>
  <si>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</si>
  <si>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</si>
  <si>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</si>
  <si>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</si>
  <si>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</si>
  <si>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</si>
  <si>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</si>
  <si>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</si>
  <si>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</si>
  <si>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</si>
  <si>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</si>
  <si>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</si>
  <si>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</si>
  <si>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</si>
  <si>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</si>
  <si>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</si>
  <si>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</si>
  <si>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</si>
  <si>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</si>
  <si>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</si>
  <si>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</si>
  <si>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</si>
  <si>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</si>
  <si>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</si>
  <si>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</si>
  <si>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</si>
  <si>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</si>
  <si>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</si>
  <si>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</si>
  <si>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</si>
  <si>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</si>
  <si>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</si>
  <si>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</si>
  <si>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</si>
  <si>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</si>
  <si>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</si>
  <si>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</si>
  <si>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</si>
  <si>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</si>
  <si>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</si>
  <si>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</si>
  <si>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</si>
  <si>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</si>
  <si>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</si>
  <si>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</si>
  <si>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</si>
  <si>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</si>
  <si>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</si>
  <si>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</si>
  <si>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</si>
  <si>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</si>
  <si>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</si>
  <si>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</si>
  <si>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</si>
  <si>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</si>
  <si>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</si>
  <si>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</si>
  <si>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</si>
  <si>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</si>
  <si>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</si>
  <si>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</si>
  <si>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</si>
  <si>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</si>
  <si>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</si>
  <si>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</si>
  <si>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</si>
  <si>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</si>
  <si>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</si>
  <si>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</si>
  <si>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01.01.2014Г. ДО 31.03.2014Г.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</si>
</sst>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11088</v>
      </c>
      <c r="D20" s="151">
        <v>11088</v>
      </c>
      <c r="E20" s="237" t="s">
        <v>57</v>
      </c>
      <c r="F20" s="242" t="s">
        <v>58</v>
      </c>
      <c r="G20" s="158">
        <v>4589</v>
      </c>
      <c r="H20" s="158">
        <v>4589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5665</v>
      </c>
      <c r="H25" s="154">
        <f>H19+H20+H21</f>
        <v>5665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2879</v>
      </c>
      <c r="H27" s="154">
        <f>SUM(H28:H30)</f>
        <v>2902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3621</v>
      </c>
      <c r="H28" s="152">
        <v>3621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-742</v>
      </c>
      <c r="H29" s="316">
        <v>-719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-17</v>
      </c>
      <c r="H32" s="316">
        <v>-23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2862</v>
      </c>
      <c r="H33" s="154">
        <f>H27+H31+H32</f>
        <v>2879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9210</v>
      </c>
      <c r="H36" s="154">
        <f>H25+H17+H33</f>
        <v>9227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11088</v>
      </c>
      <c r="D55" s="155">
        <f>D19+D20+D21+D27+D32+D45+D51+D53+D54</f>
        <v>11088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1932</v>
      </c>
      <c r="H61" s="154">
        <f>SUM(H62:H68)</f>
        <v>1710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1873</v>
      </c>
      <c r="H62" s="152">
        <v>1654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57</v>
      </c>
      <c r="H66" s="152">
        <v>53</v>
      </c>
    </row>
    <row r="67" spans="1:8" ht="15">
      <c r="A67" s="235" t="s">
        <v>207</v>
      </c>
      <c r="B67" s="241" t="s">
        <v>208</v>
      </c>
      <c r="C67" s="151">
        <v>22</v>
      </c>
      <c r="D67" s="151">
        <v>7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56</v>
      </c>
      <c r="D68" s="151">
        <v>10</v>
      </c>
      <c r="E68" s="237" t="s">
        <v>213</v>
      </c>
      <c r="F68" s="242" t="s">
        <v>214</v>
      </c>
      <c r="G68" s="152">
        <v>1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117</v>
      </c>
      <c r="H69" s="152">
        <v>200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2049</v>
      </c>
      <c r="H71" s="161">
        <f>H59+H60+H61+H69+H70</f>
        <v>1910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81</v>
      </c>
      <c r="D75" s="155">
        <f>SUM(D67:D74)</f>
        <v>18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2049</v>
      </c>
      <c r="H79" s="162">
        <f>H71+H74+H75+H76</f>
        <v>1910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89</v>
      </c>
      <c r="D88" s="151">
        <v>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90</v>
      </c>
      <c r="D91" s="155">
        <f>SUM(D87:D90)</f>
        <v>29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171</v>
      </c>
      <c r="D93" s="155">
        <f>D64+D75+D84+D91+D92</f>
        <v>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11259</v>
      </c>
      <c r="D94" s="164">
        <f>D93+D55</f>
        <v>11137</v>
      </c>
      <c r="E94" s="449" t="s">
        <v>270</v>
      </c>
      <c r="F94" s="289" t="s">
        <v>271</v>
      </c>
      <c r="G94" s="165">
        <f>G36+G39+G55+G79</f>
        <v>11259</v>
      </c>
      <c r="H94" s="165">
        <f>H36+H39+H55+H79</f>
        <v>11137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41758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C19">
      <selection activeCell="G12" sqref="G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01.01.2014Г. ДО 31.03.2014Г.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20</v>
      </c>
      <c r="D10" s="46">
        <v>18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>
        <v>12</v>
      </c>
      <c r="H11" s="550">
        <v>9</v>
      </c>
    </row>
    <row r="12" spans="1:8" ht="12">
      <c r="A12" s="298" t="s">
        <v>294</v>
      </c>
      <c r="B12" s="299" t="s">
        <v>295</v>
      </c>
      <c r="C12" s="46">
        <v>7</v>
      </c>
      <c r="D12" s="46">
        <v>5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>
        <v>1</v>
      </c>
      <c r="E13" s="301" t="s">
        <v>51</v>
      </c>
      <c r="F13" s="551" t="s">
        <v>299</v>
      </c>
      <c r="G13" s="548">
        <f>SUM(G9:G12)</f>
        <v>12</v>
      </c>
      <c r="H13" s="548">
        <f>SUM(H9:H12)</f>
        <v>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29</v>
      </c>
      <c r="D19" s="49">
        <f>SUM(D9:D15)+D16</f>
        <v>24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29</v>
      </c>
      <c r="D28" s="50">
        <f>D26+D19</f>
        <v>25</v>
      </c>
      <c r="E28" s="127" t="s">
        <v>338</v>
      </c>
      <c r="F28" s="554" t="s">
        <v>339</v>
      </c>
      <c r="G28" s="548">
        <f>G13+G15+G24</f>
        <v>12</v>
      </c>
      <c r="H28" s="548">
        <f>H13+H15+H24</f>
        <v>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17</v>
      </c>
      <c r="H30" s="53">
        <f>IF((D28-H28)&gt;0,D28-H28,0)</f>
        <v>16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29</v>
      </c>
      <c r="D33" s="49">
        <f>D28-D31+D32</f>
        <v>25</v>
      </c>
      <c r="E33" s="127" t="s">
        <v>352</v>
      </c>
      <c r="F33" s="554" t="s">
        <v>353</v>
      </c>
      <c r="G33" s="53">
        <f>G32-G31+G28</f>
        <v>12</v>
      </c>
      <c r="H33" s="53">
        <f>H32-H31+H28</f>
        <v>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17</v>
      </c>
      <c r="H34" s="548">
        <f>IF((D33-H33)&gt;0,D33-H33,0)</f>
        <v>16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17</v>
      </c>
      <c r="H39" s="559">
        <f>IF(H34&gt;0,IF(D35+H34&lt;0,0,D35+H34),IF(D34-D35&lt;0,D35-D34,0))</f>
        <v>16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17</v>
      </c>
      <c r="H41" s="52">
        <f>IF(D39=0,IF(H39-H40&gt;0,H39-H40+D40,0),IF(D39-D40&lt;0,D40-D39+H40,0))</f>
        <v>16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29</v>
      </c>
      <c r="D42" s="53">
        <f>D33+D35+D39</f>
        <v>25</v>
      </c>
      <c r="E42" s="128" t="s">
        <v>379</v>
      </c>
      <c r="F42" s="129" t="s">
        <v>380</v>
      </c>
      <c r="G42" s="53">
        <f>G39+G33</f>
        <v>29</v>
      </c>
      <c r="H42" s="53">
        <f>H39+H33</f>
        <v>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41758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01.01.2014Г. ДО 31.03.2014Г.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118</v>
      </c>
      <c r="D10" s="54">
        <v>212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-52</v>
      </c>
      <c r="D11" s="54">
        <v>-100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</v>
      </c>
      <c r="D13" s="54">
        <v>-12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61</v>
      </c>
      <c r="D20" s="55">
        <f>SUM(D10:D19)</f>
        <v>100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-96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-96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61</v>
      </c>
      <c r="D43" s="55">
        <f>D42+D32+D20</f>
        <v>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29</v>
      </c>
      <c r="D44" s="132">
        <v>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90</v>
      </c>
      <c r="D45" s="55">
        <f>D44+D43</f>
        <v>13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90</v>
      </c>
      <c r="D46" s="56">
        <v>13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41758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D16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01.01.2014Г. ДО 31.03.2014Г.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4589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3621</v>
      </c>
      <c r="J11" s="58">
        <f>'справка №1-БАЛАНС'!G29</f>
        <v>-742</v>
      </c>
      <c r="K11" s="60"/>
      <c r="L11" s="344">
        <f>SUM(C11:K11)</f>
        <v>9227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4589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3621</v>
      </c>
      <c r="J15" s="61">
        <f t="shared" si="2"/>
        <v>-742</v>
      </c>
      <c r="K15" s="61">
        <f t="shared" si="2"/>
        <v>0</v>
      </c>
      <c r="L15" s="344">
        <f t="shared" si="1"/>
        <v>9227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-17</v>
      </c>
      <c r="K16" s="60"/>
      <c r="L16" s="344">
        <f t="shared" si="1"/>
        <v>-17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4589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3621</v>
      </c>
      <c r="J29" s="59">
        <f t="shared" si="6"/>
        <v>-759</v>
      </c>
      <c r="K29" s="59">
        <f t="shared" si="6"/>
        <v>0</v>
      </c>
      <c r="L29" s="344">
        <f t="shared" si="1"/>
        <v>9210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4589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3621</v>
      </c>
      <c r="J32" s="59">
        <f t="shared" si="7"/>
        <v>-759</v>
      </c>
      <c r="K32" s="59">
        <f t="shared" si="7"/>
        <v>0</v>
      </c>
      <c r="L32" s="344">
        <f t="shared" si="1"/>
        <v>9210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41758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K16">
      <selection activeCell="H18" sqref="H18:I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ЕЙЧ БИ ДЖИ ФОНД ЗА ИНВЕСТИЦИОННИ ИМОТИ АДСИЦ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01.01.2014Г. ДО 31.03.2014Г.</v>
      </c>
      <c r="D3" s="611"/>
      <c r="E3" s="611"/>
      <c r="F3" s="485"/>
      <c r="G3" s="485"/>
      <c r="H3" s="485"/>
      <c r="I3" s="485"/>
      <c r="J3" s="485"/>
      <c r="K3" s="485"/>
      <c r="L3" s="485"/>
      <c r="M3" s="616" t="s">
        <v>4</v>
      </c>
      <c r="N3" s="61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7" t="s">
        <v>464</v>
      </c>
      <c r="B5" s="618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4" t="s">
        <v>530</v>
      </c>
      <c r="R5" s="614" t="s">
        <v>531</v>
      </c>
    </row>
    <row r="6" spans="1:18" s="100" customFormat="1" ht="48">
      <c r="A6" s="619"/>
      <c r="B6" s="620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5"/>
      <c r="R6" s="61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11088</v>
      </c>
      <c r="E18" s="187"/>
      <c r="F18" s="187"/>
      <c r="G18" s="74">
        <f t="shared" si="2"/>
        <v>11088</v>
      </c>
      <c r="H18" s="63"/>
      <c r="I18" s="63"/>
      <c r="J18" s="74">
        <f t="shared" si="3"/>
        <v>11088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11088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11088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11088</v>
      </c>
      <c r="H40" s="438">
        <f t="shared" si="13"/>
        <v>0</v>
      </c>
      <c r="I40" s="438">
        <f t="shared" si="13"/>
        <v>0</v>
      </c>
      <c r="J40" s="438">
        <f t="shared" si="13"/>
        <v>11088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11088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7"/>
      <c r="L44" s="607"/>
      <c r="M44" s="607"/>
      <c r="N44" s="607"/>
      <c r="O44" s="612" t="s">
        <v>784</v>
      </c>
      <c r="P44" s="613"/>
      <c r="Q44" s="613"/>
      <c r="R44" s="613"/>
    </row>
    <row r="45" spans="1:18" ht="12">
      <c r="A45" s="349"/>
      <c r="B45" s="576" t="str">
        <f>TEXT('справка №1-БАЛАНС'!A99,"dd.mm.yyyy")</f>
        <v>29.04.2014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C91" sqref="C9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01.01.2014Г. ДО 31.03.2014Г.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22</v>
      </c>
      <c r="D24" s="119">
        <f>SUM(D25:D27)</f>
        <v>22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22</v>
      </c>
      <c r="D26" s="108">
        <v>22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56</v>
      </c>
      <c r="D28" s="108">
        <v>56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3</v>
      </c>
      <c r="D33" s="105">
        <f>SUM(D34:D37)</f>
        <v>1</v>
      </c>
      <c r="E33" s="121">
        <f>SUM(E34:E37)</f>
        <v>2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3</v>
      </c>
      <c r="D35" s="108">
        <v>1</v>
      </c>
      <c r="E35" s="120">
        <f t="shared" si="0"/>
        <v>2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81</v>
      </c>
      <c r="D43" s="104">
        <f>D24+D28+D29+D31+D30+D32+D33+D38</f>
        <v>79</v>
      </c>
      <c r="E43" s="118">
        <f>E24+E28+E29+E31+E30+E32+E33+E38</f>
        <v>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81</v>
      </c>
      <c r="D44" s="103">
        <f>D43+D21+D19+D9</f>
        <v>79</v>
      </c>
      <c r="E44" s="118">
        <f>E43+E21+E19+E9</f>
        <v>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1873</v>
      </c>
      <c r="D71" s="105">
        <f>SUM(D72:D74)</f>
        <v>1873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1873</v>
      </c>
      <c r="D72" s="108">
        <v>1873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59</v>
      </c>
      <c r="D85" s="104">
        <f>SUM(D86:D90)+D94</f>
        <v>59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/>
      <c r="D87" s="108"/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57</v>
      </c>
      <c r="D89" s="108">
        <v>57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117</v>
      </c>
      <c r="D95" s="108">
        <v>117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2049</v>
      </c>
      <c r="D96" s="104">
        <f>D85+D80+D75+D71+D95</f>
        <v>2049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2049</v>
      </c>
      <c r="D97" s="104">
        <f>D96+D68+D66</f>
        <v>2049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29.04.2014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01.01.2014Г. ДО 31.03.2014Г.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29.04.2014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01.01.2014Г. ДО 31.03.2014Г.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29.04.2014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2014-04-29T11:40:40Z</dcterms:modified>
  <cp:category/>
  <cp:version/>
  <cp:contentType/>
  <cp:contentStatus/>
</cp:coreProperties>
</file>