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<sst xmlns="http://schemas.openxmlformats.org/spreadsheetml/2006/main" count="4321" uniqueCount="1002">
  <si>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</si>
  <si>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</si>
  <si>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</si>
  <si>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</si>
  <si>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</si>
  <si>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</si>
  <si>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</si>
  <si>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</si>
  <si>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</si>
  <si>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</si>
  <si>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</si>
  <si>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</si>
  <si>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</si>
  <si>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</si>
  <si>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</si>
  <si>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</si>
  <si>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</si>
  <si>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</si>
  <si>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</si>
  <si>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</si>
  <si>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</si>
  <si>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</si>
  <si>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</si>
  <si>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</si>
  <si>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</si>
  <si>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</si>
  <si>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</si>
  <si>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</si>
  <si>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</si>
  <si>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</si>
  <si>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</si>
  <si>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</si>
  <si>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</si>
  <si>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</si>
  <si>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</si>
  <si>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</si>
  <si>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</si>
  <si>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</si>
  <si>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</si>
  <si>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</si>
  <si>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</si>
  <si>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</si>
  <si>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</si>
  <si>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</si>
  <si>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</si>
  <si>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</si>
  <si>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</si>
  <si>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</si>
  <si>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</si>
  <si>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</si>
  <si>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</si>
  <si>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</si>
  <si>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</si>
  <si>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</si>
  <si>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</si>
  <si>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</si>
  <si>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</si>
  <si>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</si>
  <si>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</si>
  <si>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</si>
  <si>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</si>
  <si>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</si>
  <si>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</si>
  <si>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</si>
  <si>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</si>
  <si>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</si>
  <si>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</si>
  <si>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</si>
  <si>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</si>
  <si>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</si>
  <si>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</si>
  <si>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</si>
  <si>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</si>
  <si>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</si>
  <si>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</si>
  <si>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</si>
  <si>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</si>
  <si>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</si>
  <si>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</si>
  <si>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</si>
  <si>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</si>
  <si>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</si>
  <si>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</si>
  <si>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</si>
  <si>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</si>
  <si>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</si>
  <si>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</si>
  <si>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</si>
  <si>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</si>
  <si>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</si>
  <si>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</si>
  <si>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</si>
  <si>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</si>
  <si>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</si>
  <si>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</si>
  <si>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</si>
  <si>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</si>
  <si>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</si>
  <si>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</si>
  <si>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</si>
  <si>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</si>
  <si>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</si>
  <si>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</si>
  <si>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</si>
  <si>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</si>
  <si>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</si>
  <si>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</si>
  <si>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</si>
  <si>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</si>
  <si>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</si>
  <si>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</si>
  <si>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</si>
  <si>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</si>
  <si>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</si>
  <si>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</si>
  <si>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</si>
  <si>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</si>
  <si>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</si>
  <si>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</si>
  <si>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</si>
  <si>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</si>
  <si>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</si>
  <si>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</si>
  <si>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</si>
  <si>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</si>
  <si>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</si>
  <si>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</si>
  <si>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</si>
  <si>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</si>
  <si>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</si>
  <si>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</si>
  <si>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</si>
  <si>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</si>
  <si>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</si>
  <si>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</si>
  <si>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</si>
  <si>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</si>
  <si>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</si>
  <si>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</si>
  <si>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</si>
  <si>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</si>
  <si>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</si>
  <si>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</si>
  <si>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</si>
  <si>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</si>
  <si>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</si>
  <si>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</si>
  <si>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</si>
  <si>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</si>
  <si>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</si>
  <si>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</si>
  <si>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</si>
  <si>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</si>
  <si>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</si>
  <si>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</si>
  <si>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</si>
  <si>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</si>
  <si>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</si>
  <si>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</si>
  <si>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</si>
  <si>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</si>
  <si>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</si>
  <si>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</si>
  <si>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</si>
  <si>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</si>
  <si>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</si>
  <si>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</si>
  <si>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</si>
  <si>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</si>
  <si>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</si>
  <si>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</si>
  <si>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</si>
  <si>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</si>
  <si>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</si>
  <si>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</si>
  <si>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</si>
  <si>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</si>
  <si>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</si>
  <si>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</si>
  <si>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</si>
  <si>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</si>
  <si>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</si>
  <si>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</si>
  <si>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</si>
  <si>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</si>
  <si>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</si>
  <si>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</si>
  <si>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</si>
  <si>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</si>
  <si>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</si>
  <si>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</si>
  <si>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</si>
  <si>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</si>
  <si>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</si>
  <si>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</si>
  <si>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</si>
  <si>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</si>
  <si>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</si>
  <si>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</si>
  <si>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</si>
  <si>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</si>
  <si>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</si>
  <si>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</si>
  <si>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</si>
  <si>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</si>
  <si>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</si>
  <si>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</si>
  <si>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</si>
  <si>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</si>
  <si>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</si>
  <si>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</si>
  <si>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</si>
  <si>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</si>
  <si>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</si>
  <si>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</si>
  <si>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</si>
  <si>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</si>
  <si>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</si>
  <si>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</si>
  <si>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</si>
  <si>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</si>
  <si>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</si>
  <si>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</si>
  <si>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</si>
  <si>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</si>
  <si>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</si>
  <si>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</si>
  <si>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</si>
  <si>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</si>
  <si>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</si>
  <si>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</si>
  <si>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</si>
  <si>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</si>
  <si>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</si>
  <si>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</si>
  <si>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</si>
  <si>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</si>
  <si>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</si>
  <si>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</si>
  <si>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</si>
  <si>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</si>
  <si>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</si>
  <si>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</si>
  <si>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</si>
  <si>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</si>
  <si>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</si>
  <si>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</si>
  <si>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</si>
  <si>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</si>
  <si>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</si>
  <si>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</si>
  <si>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</si>
  <si>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</si>
  <si>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</si>
  <si>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</si>
  <si>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</si>
  <si>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</si>
  <si>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</si>
  <si>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</si>
  <si>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</si>
  <si>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</si>
  <si>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</si>
  <si>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</si>
  <si>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</si>
  <si>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</si>
  <si>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</si>
  <si>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</si>
  <si>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</si>
  <si>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</si>
  <si>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</si>
  <si>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</si>
  <si>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</si>
  <si>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</si>
  <si>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</si>
  <si>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</si>
  <si>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</si>
  <si>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</si>
  <si>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</si>
  <si>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</si>
  <si>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</si>
  <si>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</si>
  <si>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</si>
  <si>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</si>
  <si>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</si>
  <si>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</si>
  <si>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</si>
  <si>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</si>
  <si>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</si>
  <si>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</si>
  <si>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</si>
  <si>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</si>
  <si>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</si>
  <si>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</si>
  <si>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</si>
  <si>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</si>
  <si>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</si>
  <si>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</si>
  <si>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</si>
  <si>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</si>
  <si>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</si>
  <si>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</si>
  <si>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</si>
  <si>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</si>
  <si>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</si>
  <si>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</si>
  <si>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</si>
  <si>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</si>
  <si>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</si>
  <si>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</si>
  <si>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</si>
  <si>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</si>
  <si>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</si>
  <si>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</si>
  <si>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</si>
  <si>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</si>
  <si>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</si>
  <si>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</si>
  <si>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</si>
  <si>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</si>
  <si>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</si>
  <si>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</si>
  <si>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</si>
  <si>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</si>
  <si>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</si>
  <si>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</si>
  <si>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</si>
  <si>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</si>
  <si>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</si>
  <si>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</si>
  <si>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</si>
  <si>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</si>
  <si>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</si>
  <si>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</si>
  <si>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</si>
  <si>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</si>
  <si>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</si>
  <si>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</si>
  <si>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</si>
  <si>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</si>
  <si>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</si>
  <si>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</si>
  <si>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</si>
  <si>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</si>
  <si>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</si>
  <si>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</si>
  <si>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</si>
  <si>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</si>
  <si>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</si>
  <si>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</si>
  <si>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</si>
  <si>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</si>
  <si>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</si>
  <si>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</si>
  <si>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</si>
  <si>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</si>
  <si>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</si>
  <si>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</si>
  <si>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</si>
  <si>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</si>
  <si>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</si>
  <si>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</si>
  <si>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</si>
  <si>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</si>
  <si>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</si>
  <si>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</si>
  <si>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</si>
  <si>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</si>
  <si>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</si>
  <si>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</si>
  <si>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</si>
  <si>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</si>
  <si>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</si>
  <si>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</si>
  <si>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</si>
  <si>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</si>
  <si>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</si>
  <si>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</si>
  <si>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</si>
  <si>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</si>
  <si>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</si>
  <si>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</si>
  <si>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</si>
  <si>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</si>
  <si>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</si>
  <si>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</si>
  <si>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</si>
  <si>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</si>
  <si>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</si>
  <si>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</si>
  <si>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</si>
  <si>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</si>
  <si>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</si>
  <si>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</si>
  <si>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</si>
  <si>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</si>
  <si>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</si>
  <si>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</si>
  <si>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</si>
  <si>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</si>
  <si>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</si>
  <si>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</si>
  <si>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</si>
  <si>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</si>
  <si>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</si>
  <si>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</si>
  <si>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</si>
  <si>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</si>
  <si>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</si>
  <si>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</si>
  <si>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</si>
  <si>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</si>
  <si>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</si>
  <si>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</si>
  <si>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</si>
  <si>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</si>
  <si>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</si>
  <si>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</si>
  <si>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</si>
  <si>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</si>
  <si>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</si>
  <si>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</si>
  <si>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</si>
  <si>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</si>
  <si>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</si>
  <si>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</si>
  <si>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</si>
  <si>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</si>
  <si>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</si>
  <si>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</si>
  <si>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</si>
  <si>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</si>
  <si>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</si>
  <si>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</si>
  <si>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</si>
  <si>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</si>
  <si>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</si>
  <si>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</si>
  <si>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</si>
  <si>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</si>
  <si>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</si>
  <si>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</si>
  <si>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</si>
  <si>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</si>
  <si>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</si>
  <si>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</si>
  <si>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</si>
  <si>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</si>
  <si>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</si>
  <si>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</si>
  <si>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</si>
  <si>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</si>
  <si>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</si>
  <si>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</si>
  <si>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</si>
  <si>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</si>
  <si>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</si>
  <si>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</si>
  <si>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</si>
  <si>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</si>
  <si>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</si>
  <si>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</si>
  <si>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</si>
  <si>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</si>
  <si>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</si>
  <si>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</si>
  <si>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</si>
  <si>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</si>
  <si>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</si>
  <si>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</si>
  <si>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</si>
  <si>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</si>
  <si>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</si>
  <si>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</si>
  <si>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</si>
  <si>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</si>
  <si>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</si>
  <si>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</si>
  <si>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</si>
  <si>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</si>
  <si>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</si>
  <si>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</si>
  <si>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</si>
  <si>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</si>
  <si>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</si>
  <si>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</si>
  <si>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</si>
  <si>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</si>
  <si>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</si>
  <si>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</si>
  <si>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</si>
  <si>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</si>
  <si>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</si>
  <si>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</si>
  <si>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</si>
  <si>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</si>
  <si>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</si>
  <si>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</si>
  <si>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</si>
  <si>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</si>
  <si>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</si>
  <si>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</si>
  <si>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</si>
  <si>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</si>
  <si>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</si>
  <si>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</si>
  <si>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</si>
  <si>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</si>
  <si>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</si>
  <si>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</si>
  <si>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</si>
  <si>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</si>
  <si>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</si>
  <si>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</si>
  <si>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</si>
  <si>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</si>
  <si>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</si>
  <si>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</si>
  <si>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</si>
  <si>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</si>
  <si>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</si>
  <si>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</si>
  <si>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</si>
  <si>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</si>
  <si>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</si>
  <si>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</si>
  <si>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</si>
  <si>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</si>
  <si>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</si>
  <si>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</si>
  <si>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</si>
  <si>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</si>
  <si>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</si>
  <si>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</si>
  <si>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</si>
  <si>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</si>
  <si>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</si>
  <si>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</si>
  <si>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</si>
  <si>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</si>
  <si>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</si>
  <si>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</si>
  <si>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</si>
  <si>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</si>
  <si>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</si>
  <si>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</si>
  <si>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</si>
  <si>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</si>
  <si>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</si>
  <si>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</si>
  <si>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</si>
  <si>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</si>
  <si>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</si>
  <si>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</si>
  <si>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</si>
  <si>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</si>
  <si>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</si>
  <si>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</si>
  <si>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</si>
  <si>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</si>
  <si>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</si>
  <si>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</si>
  <si>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</si>
  <si>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</si>
  <si>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</si>
  <si>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</si>
  <si>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</si>
  <si>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</si>
  <si>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</si>
  <si>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</si>
  <si>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</si>
  <si>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</si>
  <si>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</si>
  <si>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</si>
  <si>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</si>
  <si>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</si>
  <si>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</si>
  <si>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</si>
  <si>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</si>
  <si>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</si>
  <si>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</si>
  <si>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</si>
  <si>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</si>
  <si>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</si>
  <si>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</si>
  <si>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</si>
  <si>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</si>
  <si>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</si>
  <si>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</si>
  <si>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</si>
  <si>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</si>
  <si>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</si>
  <si>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</si>
  <si>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</si>
  <si>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</si>
  <si>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</si>
  <si>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</si>
  <si>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</si>
  <si>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</si>
  <si>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</si>
  <si>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</si>
  <si>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</si>
  <si>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</si>
  <si>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</si>
  <si>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</si>
  <si>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</si>
  <si>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</si>
  <si>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</si>
  <si>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</si>
  <si>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</si>
  <si>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</si>
  <si>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</si>
  <si>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</si>
  <si>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</si>
  <si>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</si>
  <si>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</si>
  <si>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</si>
  <si>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</si>
  <si>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</si>
  <si>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</si>
  <si>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</si>
  <si>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</si>
  <si>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</si>
  <si>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</si>
  <si>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</si>
  <si>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</si>
  <si>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</si>
  <si>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</si>
  <si>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</si>
  <si>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</si>
  <si>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</si>
  <si>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</si>
  <si>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</si>
  <si>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</si>
  <si>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</si>
  <si>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</si>
  <si>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</si>
  <si>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</si>
  <si>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</si>
  <si>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</si>
  <si>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</si>
  <si>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</si>
  <si>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</si>
  <si>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</si>
  <si>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</si>
  <si>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</si>
  <si>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</si>
  <si>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</si>
  <si>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</si>
  <si>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</si>
  <si>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</si>
  <si>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</si>
  <si>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</si>
  <si>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</si>
  <si>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</si>
  <si>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</si>
  <si>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</si>
  <si>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</si>
  <si>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</si>
  <si>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</si>
  <si>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</si>
  <si>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</si>
  <si>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</si>
  <si>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</si>
  <si>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</si>
  <si>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</si>
  <si>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</si>
  <si>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</si>
  <si>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</si>
  <si>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</si>
  <si>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</si>
  <si>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</si>
  <si>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</si>
  <si>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</si>
  <si>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</si>
  <si>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</si>
  <si>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</si>
  <si>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</si>
  <si>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</si>
  <si>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</si>
  <si>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</si>
  <si>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</si>
  <si>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</si>
  <si>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</si>
  <si>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</si>
  <si>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</si>
  <si>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</si>
  <si>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</si>
  <si>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</si>
  <si>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</si>
  <si>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</si>
  <si>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</si>
  <si>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</si>
  <si>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</si>
  <si>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</si>
  <si>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</si>
  <si>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</si>
  <si>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</si>
  <si>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</si>
  <si>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</si>
  <si>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</si>
  <si>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</si>
  <si>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</si>
  <si>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</si>
  <si>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</si>
  <si>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</si>
  <si>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</si>
  <si>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</si>
  <si>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</si>
  <si>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</si>
  <si>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</si>
  <si>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</si>
  <si>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</si>
  <si>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</si>
  <si>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</si>
  <si>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</si>
  <si>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</si>
  <si>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</si>
  <si>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</si>
  <si>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</si>
  <si>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</si>
  <si>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</si>
  <si>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</si>
  <si>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</si>
  <si>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</si>
  <si>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</si>
  <si>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</si>
  <si>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</si>
  <si>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</si>
  <si>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</si>
  <si>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</si>
  <si>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</si>
  <si>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</si>
  <si>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</si>
  <si>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</si>
  <si>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</si>
  <si>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</si>
  <si>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</si>
  <si>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</si>
  <si>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</si>
  <si>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</si>
  <si>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</si>
  <si>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</si>
  <si>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</si>
  <si>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</si>
  <si>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</si>
  <si>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</si>
  <si>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</si>
  <si>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</si>
  <si>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</si>
  <si>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</si>
  <si>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</si>
  <si>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</si>
  <si>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</si>
  <si>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</si>
  <si>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</si>
  <si>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</si>
  <si>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</si>
  <si>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</si>
  <si>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</si>
  <si>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</si>
  <si>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</si>
  <si>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</si>
  <si>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</si>
  <si>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</si>
  <si>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</si>
  <si>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</si>
  <si>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</si>
  <si>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</si>
  <si>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</si>
  <si>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</si>
  <si>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</si>
  <si>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</si>
  <si>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</si>
  <si>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</si>
  <si>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</si>
  <si>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</si>
  <si>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</si>
  <si>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</si>
  <si>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</si>
  <si>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</si>
  <si>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</si>
  <si>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</si>
  <si>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</si>
  <si>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</si>
  <si>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</si>
  <si>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</si>
  <si>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</si>
  <si>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</si>
  <si>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</si>
  <si>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</si>
  <si>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</si>
  <si>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</si>
  <si>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</si>
  <si>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</si>
  <si>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</si>
  <si>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</si>
  <si>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</si>
  <si>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</si>
  <si>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</si>
  <si>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</si>
  <si>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</si>
  <si>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</si>
  <si>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</si>
  <si>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</si>
  <si>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</si>
  <si>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</si>
  <si>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</si>
  <si>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</si>
  <si>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</si>
  <si>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</si>
  <si>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</si>
  <si>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</si>
  <si>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</si>
  <si>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</si>
  <si>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</si>
  <si>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</si>
  <si>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</si>
  <si>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</si>
  <si>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</si>
  <si>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</si>
  <si>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</si>
  <si>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</si>
  <si>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</si>
  <si>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</si>
  <si>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</si>
  <si>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</si>
  <si>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</si>
  <si>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</si>
  <si>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</si>
  <si>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</si>
  <si>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</si>
  <si>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</si>
  <si>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</si>
  <si>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</si>
  <si>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</si>
  <si>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</si>
  <si>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</si>
  <si>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</si>
  <si>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</si>
  <si>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</si>
  <si>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</si>
  <si>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</si>
  <si>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</si>
  <si>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</si>
  <si>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</si>
  <si>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</si>
  <si>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</si>
  <si>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</si>
  <si>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</si>
  <si>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</si>
  <si>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</si>
  <si>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</si>
  <si>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</si>
  <si>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</si>
  <si>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</si>
  <si>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</si>
  <si>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</si>
  <si>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</si>
  <si>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</si>
  <si>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</si>
  <si>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</si>
  <si>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</si>
  <si>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</si>
  <si>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</si>
  <si>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</si>
  <si>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</si>
  <si>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</si>
  <si>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</si>
  <si>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</si>
  <si>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</si>
  <si>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</si>
  <si>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</si>
  <si>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</si>
  <si>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</si>
  <si>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</si>
  <si>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</si>
  <si>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</si>
  <si>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</si>
  <si>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</si>
  <si>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</si>
  <si>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</si>
  <si>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</si>
  <si>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</si>
  <si>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</si>
  <si>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</si>
  <si>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</si>
  <si>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</si>
  <si>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</si>
  <si>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</si>
  <si>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</si>
  <si>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</si>
  <si>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</si>
  <si>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</si>
  <si>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</si>
  <si>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</si>
  <si>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</si>
  <si>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</si>
  <si>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</si>
  <si>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</si>
  <si>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</si>
  <si>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</si>
  <si>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</si>
  <si>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</si>
  <si>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</si>
  <si>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</si>
  <si>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</si>
  <si>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</si>
  <si>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</si>
  <si>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</si>
  <si>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</si>
  <si>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</si>
  <si>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</si>
  <si>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</si>
  <si>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</si>
  <si>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</si>
  <si>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</si>
  <si>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</si>
  <si>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</si>
  <si>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</si>
  <si>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</si>
  <si>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</si>
  <si>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</si>
  <si>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</si>
  <si>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</si>
  <si>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</si>
  <si>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</si>
  <si>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</si>
  <si>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</si>
  <si>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</si>
  <si>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</si>
  <si>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</si>
  <si>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</si>
  <si>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</si>
  <si>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</si>
  <si>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</si>
  <si>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</si>
  <si>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</si>
  <si>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</si>
  <si>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</si>
  <si>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</si>
  <si>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</si>
  <si>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</si>
  <si>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</si>
  <si>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</si>
  <si>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</si>
  <si>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</si>
  <si>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</si>
  <si>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</si>
  <si>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</si>
  <si>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</si>
  <si>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</si>
  <si>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</si>
  <si>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</si>
  <si>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</si>
  <si>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</si>
  <si>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</si>
  <si>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</si>
  <si>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</si>
  <si>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</si>
  <si>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</si>
  <si>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</si>
  <si>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</si>
  <si>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</si>
  <si>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</si>
  <si>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</si>
  <si>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</si>
  <si>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</si>
  <si>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</si>
  <si>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</si>
  <si>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</si>
  <si>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</si>
  <si>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</si>
  <si>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</si>
  <si>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</si>
  <si>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</si>
  <si>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</si>
  <si>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</si>
  <si>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</si>
  <si>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</si>
  <si>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</si>
  <si>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</si>
  <si>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</si>
  <si>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</si>
  <si>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</si>
  <si>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</si>
  <si>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</si>
  <si>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</si>
  <si>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</si>
  <si>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</si>
  <si>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</si>
  <si>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</si>
  <si>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</si>
  <si>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</si>
  <si>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</si>
  <si>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</si>
  <si>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</si>
  <si>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</si>
  <si>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</si>
  <si>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1 КБМ ЕООД</t>
  </si>
  <si>
    <t>1 ДРУГИ</t>
  </si>
  <si>
    <t>СЧЕТОВОДИТЕЛ</t>
  </si>
  <si>
    <t>investor.bg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</si>
</sst>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6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44104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44125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44125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25892</v>
      </c>
      <c r="D6" s="675">
        <f aca="true" t="shared" si="0" ref="D6:D15">C6-E6</f>
        <v>0</v>
      </c>
      <c r="E6" s="674">
        <f>'1-Баланс'!G95</f>
        <v>25892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3829</v>
      </c>
      <c r="D7" s="675">
        <f t="shared" si="0"/>
        <v>2638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52</v>
      </c>
      <c r="D8" s="675">
        <f t="shared" si="0"/>
        <v>0</v>
      </c>
      <c r="E8" s="674">
        <f>ABS('2-Отчет за доходите'!C44)-ABS('2-Отчет за доходите'!G44)</f>
        <v>52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499</v>
      </c>
      <c r="D9" s="675">
        <f t="shared" si="0"/>
        <v>0</v>
      </c>
      <c r="E9" s="674">
        <f>'3-Отчет за паричния поток'!C45</f>
        <v>499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469</v>
      </c>
      <c r="D10" s="675">
        <f t="shared" si="0"/>
        <v>0</v>
      </c>
      <c r="E10" s="674">
        <f>'3-Отчет за паричния поток'!C46</f>
        <v>469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3829</v>
      </c>
      <c r="D11" s="675">
        <f t="shared" si="0"/>
        <v>0</v>
      </c>
      <c r="E11" s="674">
        <f>'4-Отчет за собствения капитал'!L34</f>
        <v>3829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3500</v>
      </c>
      <c r="D12" s="675">
        <f t="shared" si="0"/>
        <v>0</v>
      </c>
      <c r="E12" s="674">
        <f>'Справка 5'!C27+'Справка 5'!C97</f>
        <v>3500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9</v>
      </c>
      <c r="D15" s="675">
        <f t="shared" si="0"/>
        <v>-8654</v>
      </c>
      <c r="E15" s="674">
        <f>'Справка 5'!C148+'Справка 5'!C78</f>
        <v>8663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0.013580569339253069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0.0023568870960431493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0.0020083423451259077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1.0433694745621351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40.842778793418645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39.81170018281536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16.694698354661792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0.8574040219378428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0.8489248372460051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5.762078871768085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0.8521164838560172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714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0.18647166361974407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0.5715427657873701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30.857342657342656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20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3509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3500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3509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3551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1498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4872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6107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160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6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12645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8663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8663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8663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99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370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469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564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22341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25892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2506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2541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-35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2558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3829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21516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231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316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51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547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547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25892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163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142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141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349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662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178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850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1199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1199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1251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489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762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1251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1251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1251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-88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-5152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24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-6264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12548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1156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-444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-654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-1098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499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469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2541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2541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2593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2593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-35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-35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3777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3777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3829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3829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9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9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9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67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3500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3500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3500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3500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3509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3500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9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3509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3567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3509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3500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9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3509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3567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15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16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16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16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16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16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20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42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3509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3500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9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3509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3551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564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564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564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1498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1498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4872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6107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160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160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12645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13209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88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88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88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1498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1498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4872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6107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160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160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12645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12733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476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476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476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476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231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231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315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51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257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547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22063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231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231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315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51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258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257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547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547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21516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8607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8607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2571471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203198.8425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2774669.8425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3509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3509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7793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318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8111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630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15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645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90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3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93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3509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3509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8333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330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8663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3500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8663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12163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8333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8333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3500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330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3830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A101" sqref="A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20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2506</v>
      </c>
      <c r="H28" s="596">
        <f>SUM(H29:H31)</f>
        <v>168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2541</v>
      </c>
      <c r="H29" s="196">
        <v>203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-35</v>
      </c>
      <c r="H30" s="196">
        <v>-35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</v>
      </c>
      <c r="H32" s="196">
        <v>2338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2558</v>
      </c>
      <c r="H34" s="598">
        <f>H28+H32+H33</f>
        <v>2506</v>
      </c>
    </row>
    <row r="35" spans="1:8" ht="15.75">
      <c r="A35" s="89" t="s">
        <v>106</v>
      </c>
      <c r="B35" s="94" t="s">
        <v>107</v>
      </c>
      <c r="C35" s="595">
        <f>SUM(C36:C39)</f>
        <v>3509</v>
      </c>
      <c r="D35" s="596">
        <f>SUM(D36:D39)</f>
        <v>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3500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3829</v>
      </c>
      <c r="H37" s="600">
        <f>H26+H18+H34</f>
        <v>3777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9</v>
      </c>
      <c r="D39" s="196">
        <v>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3509</v>
      </c>
      <c r="D46" s="598">
        <f>D35+D40+D45</f>
        <v>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3551</v>
      </c>
      <c r="D56" s="602">
        <f>D20+D21+D22+D28+D33+D46+D52+D54+D55</f>
        <v>52</v>
      </c>
      <c r="E56" s="100" t="s">
        <v>850</v>
      </c>
      <c r="F56" s="99" t="s">
        <v>172</v>
      </c>
      <c r="G56" s="599">
        <f>G50+G52+G53+G54+G55</f>
        <v>21516</v>
      </c>
      <c r="H56" s="600">
        <f>H50+H52+H53+H54+H55</f>
        <v>21516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231</v>
      </c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316</v>
      </c>
      <c r="H61" s="596">
        <f>SUM(H62:H68)</f>
        <v>261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51</v>
      </c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1498</v>
      </c>
      <c r="D68" s="196">
        <v>1500</v>
      </c>
      <c r="E68" s="89" t="s">
        <v>212</v>
      </c>
      <c r="F68" s="93" t="s">
        <v>213</v>
      </c>
      <c r="G68" s="197">
        <f>257+1</f>
        <v>258</v>
      </c>
      <c r="H68" s="196">
        <v>257</v>
      </c>
    </row>
    <row r="69" spans="1:8" ht="15.75">
      <c r="A69" s="89" t="s">
        <v>210</v>
      </c>
      <c r="B69" s="91" t="s">
        <v>211</v>
      </c>
      <c r="C69" s="197"/>
      <c r="D69" s="196">
        <v>19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4872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6107</v>
      </c>
      <c r="D71" s="196">
        <f>3750+154</f>
        <v>3904</v>
      </c>
      <c r="E71" s="474" t="s">
        <v>47</v>
      </c>
      <c r="F71" s="95" t="s">
        <v>223</v>
      </c>
      <c r="G71" s="597">
        <f>G59+G60+G61+G69+G70</f>
        <v>547</v>
      </c>
      <c r="H71" s="598">
        <f>H59+H60+H61+H69+H70</f>
        <v>273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160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6</v>
      </c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12645</v>
      </c>
      <c r="D76" s="598">
        <f>SUM(D68:D75)</f>
        <v>5423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8663</v>
      </c>
      <c r="D79" s="596">
        <f>SUM(D80:D82)</f>
        <v>19592</v>
      </c>
      <c r="E79" s="205" t="s">
        <v>849</v>
      </c>
      <c r="F79" s="99" t="s">
        <v>241</v>
      </c>
      <c r="G79" s="599">
        <f>G71+G73+G75+G77</f>
        <v>547</v>
      </c>
      <c r="H79" s="600">
        <f>H71+H73+H75+H77</f>
        <v>273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8663</v>
      </c>
      <c r="D82" s="196">
        <v>19592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8663</v>
      </c>
      <c r="D85" s="598">
        <f>D84+D83+D79</f>
        <v>19592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99</v>
      </c>
      <c r="D89" s="196">
        <v>499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370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469</v>
      </c>
      <c r="D92" s="598">
        <f>SUM(D88:D91)</f>
        <v>499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564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22341</v>
      </c>
      <c r="D94" s="602">
        <f>D65+D76+D85+D92+D93</f>
        <v>25514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25892</v>
      </c>
      <c r="D95" s="604">
        <f>D94+D56</f>
        <v>25566</v>
      </c>
      <c r="E95" s="229" t="s">
        <v>942</v>
      </c>
      <c r="F95" s="489" t="s">
        <v>268</v>
      </c>
      <c r="G95" s="603">
        <f>G37+G40+G56+G79</f>
        <v>25892</v>
      </c>
      <c r="H95" s="604">
        <f>H37+H40+H56+H79</f>
        <v>25566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44125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163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40</v>
      </c>
      <c r="D15" s="317">
        <v>5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142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141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349</v>
      </c>
      <c r="D22" s="629">
        <f>SUM(D12:D18)+D19</f>
        <v>17</v>
      </c>
      <c r="E22" s="194" t="s">
        <v>309</v>
      </c>
      <c r="F22" s="237" t="s">
        <v>310</v>
      </c>
      <c r="G22" s="316">
        <v>489</v>
      </c>
      <c r="H22" s="317">
        <v>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762</v>
      </c>
      <c r="H24" s="317"/>
    </row>
    <row r="25" spans="1:8" ht="31.5">
      <c r="A25" s="194" t="s">
        <v>316</v>
      </c>
      <c r="B25" s="237" t="s">
        <v>317</v>
      </c>
      <c r="C25" s="316">
        <v>662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178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1251</v>
      </c>
      <c r="H27" s="629">
        <f>SUM(H22:H26)</f>
        <v>14</v>
      </c>
    </row>
    <row r="28" spans="1:8" ht="15.75">
      <c r="A28" s="194" t="s">
        <v>79</v>
      </c>
      <c r="B28" s="237" t="s">
        <v>327</v>
      </c>
      <c r="C28" s="316">
        <v>10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850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1199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1251</v>
      </c>
      <c r="H31" s="254">
        <f>H16+H18+H27</f>
        <v>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1199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1251</v>
      </c>
      <c r="H36" s="268">
        <f>H35-H34+H31</f>
        <v>15</v>
      </c>
    </row>
    <row r="37" spans="1:8" ht="15.75">
      <c r="A37" s="261" t="s">
        <v>348</v>
      </c>
      <c r="B37" s="231" t="s">
        <v>349</v>
      </c>
      <c r="C37" s="634">
        <f>IF((G36-C36)&gt;0,G36-C36,0)</f>
        <v>52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</v>
      </c>
    </row>
    <row r="45" spans="1:8" ht="16.5" thickBot="1">
      <c r="A45" s="270" t="s">
        <v>371</v>
      </c>
      <c r="B45" s="271" t="s">
        <v>372</v>
      </c>
      <c r="C45" s="630">
        <f>C36+C38+C42</f>
        <v>1251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1251</v>
      </c>
      <c r="H45" s="631">
        <f>H42+H36</f>
        <v>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44125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-65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-88</v>
      </c>
      <c r="D21" s="659">
        <f>SUM(D11:D20)</f>
        <v>-25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-5152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-89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24</v>
      </c>
      <c r="D27" s="196">
        <v>16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-6264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12548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3956-3956</f>
        <v>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1156</v>
      </c>
      <c r="D33" s="659">
        <f>SUM(D23:D32)</f>
        <v>-73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</v>
      </c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-444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-654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-1098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</v>
      </c>
      <c r="D44" s="307">
        <f>D43+D33+D21</f>
        <v>-104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499</v>
      </c>
      <c r="D45" s="309">
        <v>132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469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44125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2541</v>
      </c>
      <c r="J13" s="584">
        <f>'1-Баланс'!H30+'1-Баланс'!H33</f>
        <v>-35</v>
      </c>
      <c r="K13" s="585"/>
      <c r="L13" s="584">
        <f>SUM(C13:K13)</f>
        <v>3777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2541</v>
      </c>
      <c r="J17" s="653">
        <f t="shared" si="2"/>
        <v>-35</v>
      </c>
      <c r="K17" s="653">
        <f t="shared" si="2"/>
        <v>0</v>
      </c>
      <c r="L17" s="584">
        <f t="shared" si="1"/>
        <v>3777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</v>
      </c>
      <c r="J18" s="584">
        <f>+'1-Баланс'!G33</f>
        <v>0</v>
      </c>
      <c r="K18" s="585"/>
      <c r="L18" s="584">
        <f t="shared" si="1"/>
        <v>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2593</v>
      </c>
      <c r="J31" s="653">
        <f t="shared" si="6"/>
        <v>-35</v>
      </c>
      <c r="K31" s="653">
        <f t="shared" si="6"/>
        <v>0</v>
      </c>
      <c r="L31" s="584">
        <f t="shared" si="1"/>
        <v>3829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2593</v>
      </c>
      <c r="J34" s="587">
        <f t="shared" si="7"/>
        <v>-35</v>
      </c>
      <c r="K34" s="587">
        <f t="shared" si="7"/>
        <v>0</v>
      </c>
      <c r="L34" s="651">
        <f t="shared" si="1"/>
        <v>3829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44125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3500</v>
      </c>
      <c r="D12" s="92">
        <v>100</v>
      </c>
      <c r="E12" s="92"/>
      <c r="F12" s="469">
        <f>C12-E12</f>
        <v>3500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3500</v>
      </c>
      <c r="D27" s="472"/>
      <c r="E27" s="472">
        <f>SUM(E12:E26)</f>
        <v>0</v>
      </c>
      <c r="F27" s="472">
        <f>SUM(F12:F26)</f>
        <v>3500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999</v>
      </c>
      <c r="B63" s="680"/>
      <c r="C63" s="92">
        <v>8663</v>
      </c>
      <c r="D63" s="92"/>
      <c r="E63" s="92">
        <v>8333</v>
      </c>
      <c r="F63" s="469">
        <f>C63-E63</f>
        <v>330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8663</v>
      </c>
      <c r="D78" s="472"/>
      <c r="E78" s="472">
        <f>SUM(E63:E77)</f>
        <v>8333</v>
      </c>
      <c r="F78" s="472">
        <f>SUM(F63:F77)</f>
        <v>330</v>
      </c>
    </row>
    <row r="79" spans="1:6" ht="15.75">
      <c r="A79" s="513" t="s">
        <v>801</v>
      </c>
      <c r="B79" s="510" t="s">
        <v>802</v>
      </c>
      <c r="C79" s="472">
        <f>C78+C61+C44+C27</f>
        <v>12163</v>
      </c>
      <c r="D79" s="472"/>
      <c r="E79" s="472">
        <f>E78+E61+E44+E27</f>
        <v>8333</v>
      </c>
      <c r="F79" s="472">
        <f>F78+F61+F44+F27</f>
        <v>3830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44125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34" sqref="D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15</v>
      </c>
      <c r="L12" s="328">
        <v>1</v>
      </c>
      <c r="M12" s="328"/>
      <c r="N12" s="329">
        <f aca="true" t="shared" si="4" ref="N12:N41">K12+L12-M12</f>
        <v>16</v>
      </c>
      <c r="O12" s="328"/>
      <c r="P12" s="328"/>
      <c r="Q12" s="329">
        <f t="shared" si="0"/>
        <v>16</v>
      </c>
      <c r="R12" s="340">
        <f t="shared" si="1"/>
        <v>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0</v>
      </c>
      <c r="P19" s="330">
        <f>SUM(P11:P18)</f>
        <v>0</v>
      </c>
      <c r="Q19" s="329">
        <f t="shared" si="0"/>
        <v>16</v>
      </c>
      <c r="R19" s="340">
        <f t="shared" si="1"/>
        <v>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</v>
      </c>
      <c r="E29" s="335">
        <f aca="true" t="shared" si="6" ref="E29:P29">SUM(E30:E33)</f>
        <v>3500</v>
      </c>
      <c r="F29" s="335">
        <f t="shared" si="6"/>
        <v>0</v>
      </c>
      <c r="G29" s="336">
        <f t="shared" si="2"/>
        <v>3509</v>
      </c>
      <c r="H29" s="335">
        <f t="shared" si="6"/>
        <v>0</v>
      </c>
      <c r="I29" s="335">
        <f t="shared" si="6"/>
        <v>0</v>
      </c>
      <c r="J29" s="336">
        <f t="shared" si="3"/>
        <v>3509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3509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3500</v>
      </c>
      <c r="F30" s="328"/>
      <c r="G30" s="329">
        <f t="shared" si="2"/>
        <v>3500</v>
      </c>
      <c r="H30" s="328"/>
      <c r="I30" s="328"/>
      <c r="J30" s="329">
        <f t="shared" si="3"/>
        <v>3500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9</v>
      </c>
      <c r="E33" s="328"/>
      <c r="F33" s="328"/>
      <c r="G33" s="329">
        <f t="shared" si="2"/>
        <v>9</v>
      </c>
      <c r="H33" s="328"/>
      <c r="I33" s="328"/>
      <c r="J33" s="329">
        <f t="shared" si="3"/>
        <v>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</v>
      </c>
      <c r="E40" s="330">
        <f aca="true" t="shared" si="10" ref="E40:P40">E29+E34+E39</f>
        <v>3500</v>
      </c>
      <c r="F40" s="330">
        <f t="shared" si="10"/>
        <v>0</v>
      </c>
      <c r="G40" s="329">
        <f t="shared" si="2"/>
        <v>3509</v>
      </c>
      <c r="H40" s="330">
        <f t="shared" si="10"/>
        <v>0</v>
      </c>
      <c r="I40" s="330">
        <f t="shared" si="10"/>
        <v>0</v>
      </c>
      <c r="J40" s="329">
        <f t="shared" si="3"/>
        <v>3509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3509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</v>
      </c>
      <c r="E42" s="349">
        <f>E19+E20+E21+E27+E40+E41</f>
        <v>3500</v>
      </c>
      <c r="F42" s="349">
        <f aca="true" t="shared" si="11" ref="F42:R42">F19+F20+F21+F27+F40+F41</f>
        <v>0</v>
      </c>
      <c r="G42" s="349">
        <f t="shared" si="11"/>
        <v>3567</v>
      </c>
      <c r="H42" s="349">
        <f t="shared" si="11"/>
        <v>0</v>
      </c>
      <c r="I42" s="349">
        <f t="shared" si="11"/>
        <v>0</v>
      </c>
      <c r="J42" s="349">
        <f t="shared" si="11"/>
        <v>3567</v>
      </c>
      <c r="K42" s="349">
        <f t="shared" si="11"/>
        <v>15</v>
      </c>
      <c r="L42" s="349">
        <f t="shared" si="11"/>
        <v>1</v>
      </c>
      <c r="M42" s="349">
        <f t="shared" si="11"/>
        <v>0</v>
      </c>
      <c r="N42" s="349">
        <f t="shared" si="11"/>
        <v>16</v>
      </c>
      <c r="O42" s="349">
        <f t="shared" si="11"/>
        <v>0</v>
      </c>
      <c r="P42" s="349">
        <f t="shared" si="11"/>
        <v>0</v>
      </c>
      <c r="Q42" s="349">
        <f t="shared" si="11"/>
        <v>16</v>
      </c>
      <c r="R42" s="350">
        <f t="shared" si="11"/>
        <v>3551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44125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ПЕТЯ РОГОЗЯНСКА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564</v>
      </c>
      <c r="D18" s="362">
        <f>+D19+D20</f>
        <v>88</v>
      </c>
      <c r="E18" s="369">
        <f t="shared" si="0"/>
        <v>476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564</v>
      </c>
      <c r="D20" s="368">
        <v>88</v>
      </c>
      <c r="E20" s="369">
        <f t="shared" si="0"/>
        <v>476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564</v>
      </c>
      <c r="D21" s="440">
        <f>D13+D17+D18</f>
        <v>88</v>
      </c>
      <c r="E21" s="441">
        <f>E13+E17+E18</f>
        <v>476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1498</v>
      </c>
      <c r="D26" s="362">
        <f>SUM(D27:D29)</f>
        <v>1498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1498</v>
      </c>
      <c r="D29" s="368">
        <v>1498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4872</v>
      </c>
      <c r="D31" s="368">
        <v>4872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6107</v>
      </c>
      <c r="D32" s="368">
        <v>6107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160</v>
      </c>
      <c r="D35" s="362">
        <f>SUM(D36:D39)</f>
        <v>160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160</v>
      </c>
      <c r="D37" s="368">
        <v>160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</v>
      </c>
      <c r="D44" s="368">
        <v>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12645</v>
      </c>
      <c r="D45" s="438">
        <f>D26+D30+D31+D33+D32+D34+D35+D40</f>
        <v>12645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13209</v>
      </c>
      <c r="D46" s="444">
        <f>D45+D23+D21+D11</f>
        <v>12733</v>
      </c>
      <c r="E46" s="445">
        <f>E45+E23+E21+E11</f>
        <v>476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231</v>
      </c>
      <c r="D82" s="138">
        <f>SUM(D83:D86)</f>
        <v>231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231</v>
      </c>
      <c r="D84" s="197">
        <v>231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315</v>
      </c>
      <c r="D87" s="134">
        <f>SUM(D88:D92)+D96</f>
        <v>315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51</v>
      </c>
      <c r="D88" s="197">
        <v>51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258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257</v>
      </c>
      <c r="D93" s="197">
        <v>257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547</v>
      </c>
      <c r="D98" s="433">
        <f>D87+D82+D77+D73+D97</f>
        <v>547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22063</v>
      </c>
      <c r="D99" s="427">
        <f>D98+D70+D68</f>
        <v>547</v>
      </c>
      <c r="E99" s="427">
        <f>E98+E70+E68</f>
        <v>21516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44125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6" sqref="C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8557+50</f>
        <v>8607</v>
      </c>
      <c r="D17" s="449"/>
      <c r="E17" s="449"/>
      <c r="F17" s="449">
        <f>9+3500</f>
        <v>3509</v>
      </c>
      <c r="G17" s="449"/>
      <c r="H17" s="449"/>
      <c r="I17" s="450">
        <f t="shared" si="0"/>
        <v>3509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8607</v>
      </c>
      <c r="D18" s="456">
        <f t="shared" si="1"/>
        <v>0</v>
      </c>
      <c r="E18" s="456">
        <f t="shared" si="1"/>
        <v>0</v>
      </c>
      <c r="F18" s="456">
        <f t="shared" si="1"/>
        <v>3509</v>
      </c>
      <c r="G18" s="456">
        <f t="shared" si="1"/>
        <v>0</v>
      </c>
      <c r="H18" s="456">
        <f t="shared" si="1"/>
        <v>0</v>
      </c>
      <c r="I18" s="457">
        <f t="shared" si="0"/>
        <v>3509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2571471</v>
      </c>
      <c r="D20" s="449"/>
      <c r="E20" s="449"/>
      <c r="F20" s="449">
        <v>7793</v>
      </c>
      <c r="G20" s="449">
        <v>630</v>
      </c>
      <c r="H20" s="449">
        <v>90</v>
      </c>
      <c r="I20" s="450">
        <f t="shared" si="0"/>
        <v>8333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203198.8425</v>
      </c>
      <c r="D26" s="449"/>
      <c r="E26" s="449"/>
      <c r="F26" s="449">
        <v>318</v>
      </c>
      <c r="G26" s="449">
        <f>10+5</f>
        <v>15</v>
      </c>
      <c r="H26" s="449">
        <f>1+2</f>
        <v>3</v>
      </c>
      <c r="I26" s="450">
        <f t="shared" si="0"/>
        <v>330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2774669.8425</v>
      </c>
      <c r="D27" s="456">
        <f t="shared" si="2"/>
        <v>0</v>
      </c>
      <c r="E27" s="456">
        <f t="shared" si="2"/>
        <v>0</v>
      </c>
      <c r="F27" s="456">
        <f t="shared" si="2"/>
        <v>8111</v>
      </c>
      <c r="G27" s="456">
        <f t="shared" si="2"/>
        <v>645</v>
      </c>
      <c r="H27" s="456">
        <f t="shared" si="2"/>
        <v>93</v>
      </c>
      <c r="I27" s="457">
        <f t="shared" si="0"/>
        <v>8663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44125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2020-10-30T12:18:45Z</dcterms:modified>
  <cp:category/>
  <cp:version/>
  <cp:contentType/>
  <cp:contentStatus/>
</cp:coreProperties>
</file>