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<sst xmlns="http://schemas.openxmlformats.org/spreadsheetml/2006/main" count="1060" uniqueCount="878">
  <si>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</si>
  <si>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</si>
  <si>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</si>
  <si>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</si>
  <si>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</si>
  <si>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</si>
  <si>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</si>
  <si>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</si>
  <si>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</si>
  <si>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30.09.2012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</si>
  <si>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</si>
  <si>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</si>
  <si>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</si>
  <si>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</si>
  <si>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</si>
  <si>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</si>
  <si>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</si>
  <si>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</si>
  <si>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</si>
  <si>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</si>
  <si>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</si>
  <si>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</si>
  <si>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</si>
  <si>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</si>
  <si>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</si>
  <si>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</si>
  <si>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</si>
  <si>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</si>
  <si>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</si>
  <si>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</si>
  <si>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</si>
  <si>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</si>
  <si>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</si>
  <si>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</si>
  <si>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</si>
  <si>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</si>
  <si>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</si>
  <si>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</si>
  <si>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</si>
  <si>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</si>
  <si>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</si>
  <si>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</si>
  <si>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</si>
  <si>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</si>
  <si>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</si>
  <si>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</si>
  <si>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</si>
  <si>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</si>
  <si>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</si>
  <si>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</si>
  <si>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</si>
  <si>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</si>
  <si>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</si>
  <si>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</si>
  <si>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</si>
  <si>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</si>
  <si>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</si>
  <si>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</si>
  <si>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</si>
  <si>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</si>
  <si>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</si>
  <si>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</si>
  <si>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</si>
  <si>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</si>
  <si>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</si>
  <si>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</si>
  <si>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</si>
  <si>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</si>
  <si>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</si>
  <si>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</si>
  <si>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</si>
  <si>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</si>
  <si>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</si>
  <si>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</si>
  <si>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</si>
  <si>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</si>
  <si>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</si>
  <si>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</si>
  <si>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</si>
  <si>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</si>
  <si>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</si>
  <si>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</si>
  <si>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</si>
  <si>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</si>
  <si>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</si>
  <si>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</si>
  <si>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</si>
  <si>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</si>
  <si>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</si>
  <si>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</si>
  <si>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</si>
  <si>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</si>
  <si>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</si>
  <si>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</si>
  <si>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</si>
  <si>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</si>
  <si>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</si>
  <si>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</si>
  <si>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</si>
  <si>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</si>
  <si>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</si>
  <si>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</si>
  <si>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</si>
  <si>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</si>
  <si>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</si>
  <si>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</si>
  <si>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</si>
  <si>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</si>
  <si>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</si>
  <si>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</si>
  <si>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</si>
  <si>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</si>
  <si>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</si>
  <si>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</si>
  <si>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</si>
  <si>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</si>
  <si>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</si>
  <si>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</si>
  <si>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</si>
  <si>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</si>
  <si>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</si>
  <si>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</si>
  <si>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</si>
  <si>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</si>
  <si>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</si>
  <si>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</si>
  <si>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</si>
  <si>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</si>
  <si>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</si>
  <si>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</si>
  <si>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</si>
  <si>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</si>
  <si>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</si>
  <si>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</si>
  <si>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</si>
  <si>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</si>
  <si>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</si>
  <si>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</si>
  <si>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</si>
  <si>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</si>
  <si>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</si>
  <si>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</si>
  <si>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</si>
  <si>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</si>
  <si>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</si>
  <si>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</si>
  <si>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</si>
  <si>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</si>
  <si>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</si>
  <si>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</si>
  <si>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</si>
  <si>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</si>
  <si>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</si>
  <si>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</si>
  <si>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</si>
  <si>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</si>
  <si>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</si>
  <si>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</si>
  <si>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</si>
  <si>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</si>
  <si>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</si>
  <si>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</si>
  <si>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</si>
  <si>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</si>
  <si>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</si>
  <si>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</si>
  <si>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</si>
  <si>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</si>
  <si>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</si>
  <si>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</si>
  <si>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</si>
  <si>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</si>
  <si>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</si>
  <si>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</si>
  <si>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</si>
  <si>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</si>
  <si>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</si>
  <si>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</si>
  <si>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</si>
  <si>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</si>
  <si>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</si>
  <si>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</si>
  <si>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</si>
  <si>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</si>
  <si>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</si>
  <si>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</si>
  <si>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</si>
  <si>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</si>
  <si>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</si>
  <si>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</si>
  <si>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</si>
  <si>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</si>
  <si>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</si>
  <si>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</si>
  <si>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</si>
  <si>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</si>
  <si>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</si>
  <si>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</si>
  <si>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</si>
  <si>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</si>
  <si>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</si>
  <si>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</si>
  <si>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</si>
  <si>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</si>
  <si>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</si>
  <si>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</si>
  <si>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</si>
  <si>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</si>
  <si>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</si>
  <si>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</si>
  <si>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</si>
  <si>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</si>
  <si>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</si>
  <si>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</si>
  <si>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</si>
  <si>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</si>
  <si>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</si>
  <si>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</si>
  <si>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</si>
  <si>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</si>
  <si>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</si>
  <si>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</si>
  <si>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</si>
  <si>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</si>
  <si>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</si>
  <si>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</si>
  <si>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</si>
  <si>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</si>
  <si>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</si>
  <si>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</si>
  <si>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</si>
  <si>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</si>
  <si>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</si>
  <si>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</si>
  <si>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</si>
  <si>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</si>
  <si>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</si>
  <si>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</si>
  <si>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</si>
  <si>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</si>
  <si>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</si>
  <si>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</si>
  <si>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</si>
  <si>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</si>
  <si>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</si>
  <si>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</si>
  <si>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</si>
  <si>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</si>
  <si>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</si>
  <si>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</si>
  <si>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</si>
  <si>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</si>
  <si>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</si>
  <si>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</si>
  <si>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</si>
  <si>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</si>
  <si>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</si>
  <si>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</si>
  <si>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</si>
  <si>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</si>
  <si>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</si>
  <si>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</si>
  <si>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</si>
  <si>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</si>
  <si>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</si>
  <si>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</si>
  <si>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</si>
  <si>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</si>
  <si>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</si>
  <si>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</si>
  <si>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</si>
  <si>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</si>
  <si>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</si>
  <si>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</si>
  <si>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</si>
  <si>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</si>
  <si>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</si>
  <si>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</si>
  <si>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20.10.2012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</si>
  <si>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</si>
  <si>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</si>
  <si>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</si>
  <si>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</si>
  <si>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</si>
  <si>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</si>
  <si>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</si>
  <si>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</si>
  <si>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</si>
  <si>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</si>
  <si>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</si>
  <si>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</si>
  <si>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</si>
  <si>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</si>
  <si>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</si>
  <si>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</si>
  <si>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</si>
  <si>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</si>
  <si>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</si>
  <si>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</si>
  <si>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</si>
  <si>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</si>
  <si>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</si>
  <si>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</si>
  <si>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</si>
  <si>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</si>
  <si>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</si>
  <si>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</si>
  <si>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</si>
  <si>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</si>
  <si>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</si>
  <si>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</si>
  <si>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</si>
  <si>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</si>
  <si>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</si>
  <si>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</si>
  <si>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</si>
  <si>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</si>
  <si>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</si>
  <si>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</si>
  <si>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</si>
  <si>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</si>
  <si>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</si>
  <si>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</si>
  <si>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</si>
  <si>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</si>
  <si>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</si>
  <si>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</si>
  <si>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</si>
  <si>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</si>
  <si>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</si>
  <si>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</si>
  <si>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</si>
  <si>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</si>
  <si>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</si>
  <si>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</si>
  <si>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</si>
  <si>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</si>
  <si>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</si>
  <si>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</si>
  <si>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</si>
  <si>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</si>
  <si>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</si>
  <si>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</si>
  <si>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</si>
  <si>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</si>
  <si>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</si>
  <si>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</si>
  <si>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</si>
  <si>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</si>
  <si>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</si>
  <si>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</si>
  <si>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</si>
  <si>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</si>
  <si>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</si>
  <si>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</si>
  <si>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</si>
  <si>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</si>
  <si>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</si>
  <si>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</si>
  <si>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</si>
  <si>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</si>
  <si>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</si>
  <si>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</si>
  <si>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</si>
  <si>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</si>
  <si>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</si>
  <si>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</si>
  <si>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</si>
  <si>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</si>
  <si>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</si>
  <si>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</si>
  <si>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</si>
  <si>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</si>
  <si>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</si>
  <si>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</si>
  <si>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</si>
  <si>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</si>
  <si>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</si>
  <si>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</si>
  <si>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</si>
  <si>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</si>
  <si>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</si>
  <si>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</si>
  <si>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</si>
  <si>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</si>
  <si>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</si>
  <si>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</si>
  <si>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</si>
  <si>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</si>
  <si>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</si>
  <si>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</si>
  <si>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</si>
  <si>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</si>
  <si>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20.10.2012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</si>
  <si>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</si>
  <si>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</si>
  <si>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</si>
  <si>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</si>
  <si>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</si>
  <si>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</si>
  <si>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</si>
  <si>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</si>
  <si>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</si>
  <si>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</si>
  <si>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</si>
  <si>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</si>
  <si>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</si>
  <si>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</si>
  <si>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</si>
  <si>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</si>
  <si>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</si>
  <si>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</si>
  <si>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</si>
  <si>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</si>
  <si>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</si>
  <si>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</si>
  <si>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</si>
  <si>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</si>
  <si>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</si>
  <si>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</si>
  <si>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</si>
  <si>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</si>
  <si>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</si>
  <si>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</si>
  <si>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</si>
  <si>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</si>
  <si>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</si>
  <si>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</si>
  <si>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</si>
  <si>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</si>
  <si>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</si>
  <si>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</si>
  <si>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</si>
  <si>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</si>
  <si>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</si>
  <si>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</si>
  <si>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</si>
  <si>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</si>
  <si>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</si>
  <si>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</si>
  <si>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</si>
  <si>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</si>
  <si>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</si>
  <si>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</si>
  <si>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</si>
  <si>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</si>
  <si>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</si>
  <si>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</si>
  <si>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</si>
  <si>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</si>
  <si>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</si>
  <si>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</si>
  <si>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</si>
  <si>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</si>
  <si>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</si>
  <si>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</si>
  <si>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</si>
  <si>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</si>
  <si>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</si>
  <si>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</si>
  <si>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</si>
  <si>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</si>
  <si>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3_x0013_2400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</si>
  <si>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</si>
  <si>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</si>
  <si>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</si>
  <si>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</si>
  <si>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</si>
  <si>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</si>
  <si>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</si>
  <si>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</si>
  <si>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</si>
  <si>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</si>
  <si>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20.10.2012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</si>
  <si>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</si>
  <si>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</si>
  <si>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</si>
  <si>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</si>
  <si>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</si>
  <si>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</si>
  <si>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</si>
  <si>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</si>
  <si>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</si>
  <si>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</si>
  <si>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</si>
  <si>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</si>
  <si>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</si>
  <si>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</si>
  <si>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</si>
  <si>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</si>
  <si>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</si>
  <si>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</si>
  <si>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</si>
  <si>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</si>
  <si>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</si>
  <si>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</si>
  <si>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</si>
  <si>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</si>
  <si>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</si>
  <si>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</si>
  <si>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</si>
  <si>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</si>
  <si>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</si>
  <si>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</si>
  <si>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</si>
  <si>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</si>
  <si>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</si>
  <si>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</si>
  <si>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</si>
  <si>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</si>
  <si>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</si>
  <si>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</si>
  <si>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</si>
  <si>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</si>
  <si>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</si>
  <si>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</si>
  <si>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</si>
  <si>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</si>
  <si>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</si>
  <si>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</si>
  <si>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</si>
  <si>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</si>
  <si>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</si>
  <si>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</si>
  <si>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</si>
  <si>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</si>
  <si>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</si>
  <si>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</si>
  <si>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</si>
  <si>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</si>
  <si>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</si>
  <si>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</si>
  <si>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</si>
  <si>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</si>
  <si>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</si>
  <si>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</si>
  <si>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</si>
  <si>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20.10.2012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</si>
  <si>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</si>
  <si>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</si>
  <si>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</si>
  <si>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</si>
  <si>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</si>
  <si>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</si>
  <si>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</si>
  <si>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</si>
  <si>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</si>
  <si>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</si>
  <si>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</si>
  <si>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</si>
  <si>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</si>
  <si>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</si>
  <si>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</si>
  <si>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</si>
  <si>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</si>
  <si>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</si>
  <si>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</si>
  <si>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</si>
  <si>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</si>
  <si>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</si>
  <si>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</si>
  <si>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</si>
  <si>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</si>
  <si>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</si>
  <si>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</si>
  <si>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</si>
  <si>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</si>
  <si>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</si>
  <si>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</si>
  <si>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</si>
  <si>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</si>
  <si>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</si>
  <si>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</si>
  <si>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</si>
  <si>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</si>
  <si>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</si>
  <si>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</si>
  <si>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</si>
  <si>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</si>
  <si>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</si>
  <si>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</si>
  <si>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</si>
  <si>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</si>
  <si>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</si>
  <si>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</si>
  <si>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</si>
  <si>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</si>
  <si>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</si>
  <si>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</si>
  <si>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</si>
  <si>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</si>
  <si>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</si>
  <si>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</si>
  <si>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</si>
  <si>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</si>
  <si>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</si>
  <si>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</si>
  <si>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</si>
  <si>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</si>
  <si>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</si>
  <si>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</si>
  <si>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</si>
  <si>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</si>
  <si>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</si>
  <si>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</si>
  <si>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</si>
  <si>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</si>
  <si>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</si>
  <si>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</si>
  <si>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</si>
  <si>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</si>
  <si>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</si>
  <si>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</si>
  <si>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</si>
  <si>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</si>
  <si>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</si>
  <si>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</si>
  <si>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</si>
  <si>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</si>
  <si>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</si>
  <si>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</si>
  <si>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</si>
  <si>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</si>
  <si>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</si>
  <si>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</si>
  <si>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</si>
  <si>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</si>
  <si>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</si>
  <si>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</si>
  <si>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</si>
  <si>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съставяне:20,10,2012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</si>
  <si>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</si>
  <si>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</si>
  <si>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</si>
  <si>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</si>
  <si>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</si>
  <si>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</si>
  <si>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</si>
  <si>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</si>
  <si>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</si>
  <si>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</si>
  <si>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</si>
  <si>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</si>
  <si>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</si>
  <si>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</si>
  <si>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</si>
  <si>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</si>
  <si>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</si>
  <si>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</si>
  <si>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</si>
  <si>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</si>
  <si>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</si>
  <si>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</si>
  <si>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</si>
  <si>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</si>
  <si>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</si>
  <si>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</si>
  <si>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</si>
  <si>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</si>
  <si>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</si>
  <si>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</si>
  <si>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</si>
  <si>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</si>
  <si>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</si>
  <si>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</si>
  <si>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</si>
  <si>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</si>
  <si>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</si>
  <si>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</si>
  <si>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</si>
  <si>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</si>
  <si>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</si>
  <si>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</si>
  <si>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</si>
  <si>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</si>
  <si>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</si>
  <si>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</si>
  <si>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</si>
  <si>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</si>
  <si>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</si>
  <si>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</si>
  <si>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</si>
  <si>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</si>
  <si>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</si>
  <si>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</si>
  <si>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</si>
  <si>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</si>
  <si>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</si>
  <si>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</si>
  <si>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</si>
  <si>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</si>
  <si>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</si>
  <si>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</si>
  <si>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</si>
  <si>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</si>
  <si>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</si>
  <si>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</si>
  <si>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</si>
  <si>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</si>
  <si>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</si>
  <si>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</si>
  <si>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</si>
  <si>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</si>
  <si>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</si>
  <si>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</si>
  <si>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</si>
  <si>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</si>
  <si>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</si>
  <si>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</si>
  <si>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</si>
  <si>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</si>
  <si>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</si>
  <si>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</si>
  <si>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</si>
  <si>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</si>
  <si>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</si>
  <si>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</si>
  <si>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</si>
  <si>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</si>
  <si>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</si>
  <si>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</si>
  <si>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</si>
  <si>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</si>
  <si>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</si>
  <si>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</si>
  <si>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</si>
  <si>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</si>
  <si>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</si>
  <si>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</si>
  <si>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</si>
  <si>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</si>
  <si>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</si>
  <si>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</si>
  <si>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</si>
  <si>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</si>
  <si>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</si>
  <si>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</si>
  <si>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</si>
  <si>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</si>
  <si>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</si>
  <si>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</si>
  <si>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</si>
  <si>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</si>
  <si>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</si>
  <si>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</si>
  <si>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</si>
  <si>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</si>
  <si>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</si>
  <si>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</si>
  <si>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</si>
  <si>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</si>
  <si>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</si>
  <si>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</si>
  <si>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</si>
  <si>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</si>
  <si>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</si>
  <si>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</si>
  <si>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</si>
  <si>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</si>
  <si>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</si>
  <si>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</si>
  <si>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</si>
  <si>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</si>
  <si>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</si>
  <si>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</si>
  <si>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</si>
  <si>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</si>
  <si>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</si>
  <si>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</si>
  <si>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</si>
  <si>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</si>
  <si>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</si>
  <si>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</si>
  <si>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</si>
  <si>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</si>
  <si>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</si>
  <si>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</si>
  <si>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</si>
  <si>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</si>
  <si>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</si>
  <si>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</si>
  <si>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</si>
  <si>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</si>
  <si>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</si>
  <si>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</si>
  <si>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</si>
  <si>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</si>
  <si>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</si>
  <si>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</si>
  <si>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</si>
  <si>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</si>
  <si>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</si>
  <si>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</si>
  <si>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</si>
  <si>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</si>
  <si>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</si>
  <si>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</si>
  <si>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</si>
  <si>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</si>
  <si>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</si>
  <si>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</si>
  <si>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</si>
  <si>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</si>
  <si>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</si>
  <si>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20.10.2012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</si>
  <si>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</si>
  <si>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</si>
  <si>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</si>
  <si>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</si>
  <si>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</si>
  <si>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</si>
  <si>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</si>
  <si>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</si>
  <si>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</si>
  <si>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</si>
  <si>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</si>
  <si>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</si>
  <si>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</si>
  <si>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</si>
  <si>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</si>
  <si>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</si>
  <si>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</si>
  <si>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</si>
  <si>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</si>
  <si>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</si>
  <si>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</si>
  <si>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</si>
  <si>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</si>
  <si>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</si>
  <si>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</si>
  <si>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</si>
  <si>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</si>
  <si>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</si>
  <si>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</si>
  <si>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</si>
  <si>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</si>
  <si>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</si>
  <si>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</si>
  <si>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</si>
  <si>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</si>
  <si>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</si>
  <si>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</si>
  <si>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</si>
  <si>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съставяне:20.10.2012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</si>
  <si>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</si>
  <si>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</si>
  <si>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</si>
  <si>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</si>
  <si>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31,09,2012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</si>
  <si>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</si>
  <si>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</si>
  <si>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</si>
  <si>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</si>
  <si>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</si>
  <si>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</si>
  <si>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</si>
  <si>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</si>
  <si>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</si>
  <si>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</si>
  <si>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</si>
  <si>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</si>
  <si>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</si>
  <si>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</si>
  <si>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</si>
  <si>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</si>
  <si>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</si>
  <si>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</si>
  <si>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</si>
  <si>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</si>
  <si>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</si>
  <si>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</si>
  <si>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</si>
  <si>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</si>
  <si>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</si>
  <si>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</si>
  <si>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20.10.2012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</si>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</sst>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80">
      <selection activeCell="J67" sqref="J67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445</v>
      </c>
      <c r="D11" s="46">
        <v>445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340</v>
      </c>
      <c r="D12" s="46">
        <v>360</v>
      </c>
      <c r="E12" s="41" t="s">
        <v>30</v>
      </c>
      <c r="F12" s="47" t="s">
        <v>31</v>
      </c>
      <c r="G12" s="49"/>
      <c r="H12" s="49"/>
    </row>
    <row r="13" spans="1:8" ht="13.5">
      <c r="A13" s="39" t="s">
        <v>32</v>
      </c>
      <c r="B13" s="45" t="s">
        <v>33</v>
      </c>
      <c r="C13" s="46"/>
      <c r="D13" s="46"/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>
        <v>119</v>
      </c>
      <c r="D14" s="46">
        <v>123</v>
      </c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18</v>
      </c>
      <c r="D15" s="46">
        <v>21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3</v>
      </c>
      <c r="D16" s="46">
        <v>3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>
        <v>14</v>
      </c>
      <c r="D17" s="46">
        <v>14</v>
      </c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939</v>
      </c>
      <c r="D19" s="60">
        <f>SUM(D11:D18)</f>
        <v>966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585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576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680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>
        <v>2</v>
      </c>
      <c r="D26" s="46">
        <v>3</v>
      </c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2</v>
      </c>
      <c r="D27" s="60">
        <f>SUM(D23:D26)</f>
        <v>3</v>
      </c>
      <c r="E27" s="67" t="s">
        <v>87</v>
      </c>
      <c r="F27" s="47" t="s">
        <v>88</v>
      </c>
      <c r="G27" s="54">
        <f>SUM(G28:G30)</f>
        <v>0</v>
      </c>
      <c r="H27" s="54">
        <f>SUM(H28:H30)</f>
        <v>-9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/>
      <c r="H28" s="48"/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/>
      <c r="H29" s="51">
        <v>-9</v>
      </c>
      <c r="M29" s="68"/>
    </row>
    <row r="30" spans="1:8" ht="13.5">
      <c r="A30" s="39" t="s">
        <v>94</v>
      </c>
      <c r="B30" s="45" t="s">
        <v>95</v>
      </c>
      <c r="C30" s="46">
        <v>326</v>
      </c>
      <c r="D30" s="46">
        <v>326</v>
      </c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3.5">
      <c r="A32" s="39" t="s">
        <v>102</v>
      </c>
      <c r="B32" s="62" t="s">
        <v>103</v>
      </c>
      <c r="C32" s="60">
        <f>C30+C31</f>
        <v>326</v>
      </c>
      <c r="D32" s="60">
        <f>D30+D31</f>
        <v>326</v>
      </c>
      <c r="E32" s="50" t="s">
        <v>104</v>
      </c>
      <c r="F32" s="47" t="s">
        <v>105</v>
      </c>
      <c r="G32" s="51">
        <v>-152</v>
      </c>
      <c r="H32" s="51">
        <v>-221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-152</v>
      </c>
      <c r="H33" s="54">
        <f>H27+H31+H32</f>
        <v>-230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/>
      <c r="D35" s="46"/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617</v>
      </c>
      <c r="H36" s="54">
        <f>H25+H17+H33</f>
        <v>769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0</v>
      </c>
      <c r="D45" s="60">
        <f>D34+D39+D44</f>
        <v>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1267</v>
      </c>
      <c r="D55" s="60">
        <f>D19+D20+D21+D27+D32+D45+D51+D53+D54</f>
        <v>1295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348</v>
      </c>
      <c r="D58" s="46">
        <v>316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2484</v>
      </c>
      <c r="H61" s="54">
        <f>SUM(H62:H68)</f>
        <v>2305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2344</v>
      </c>
      <c r="H62" s="48">
        <v>2195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>
        <v>20</v>
      </c>
      <c r="H63" s="48"/>
      <c r="M63" s="68"/>
    </row>
    <row r="64" spans="1:15" ht="13.5">
      <c r="A64" s="39" t="s">
        <v>55</v>
      </c>
      <c r="B64" s="59" t="s">
        <v>204</v>
      </c>
      <c r="C64" s="60">
        <f>SUM(C58:C63)</f>
        <v>348</v>
      </c>
      <c r="D64" s="60">
        <f>SUM(D58:D63)</f>
        <v>316</v>
      </c>
      <c r="E64" s="41" t="s">
        <v>205</v>
      </c>
      <c r="F64" s="47" t="s">
        <v>206</v>
      </c>
      <c r="G64" s="48">
        <v>58</v>
      </c>
      <c r="H64" s="48">
        <v>25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>
        <v>10</v>
      </c>
      <c r="H65" s="48">
        <v>16</v>
      </c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39</v>
      </c>
      <c r="H66" s="48">
        <v>56</v>
      </c>
    </row>
    <row r="67" spans="1:8" ht="13.5">
      <c r="A67" s="39" t="s">
        <v>212</v>
      </c>
      <c r="B67" s="45" t="s">
        <v>213</v>
      </c>
      <c r="C67" s="46"/>
      <c r="D67" s="46"/>
      <c r="E67" s="41" t="s">
        <v>214</v>
      </c>
      <c r="F67" s="47" t="s">
        <v>215</v>
      </c>
      <c r="G67" s="48">
        <v>7</v>
      </c>
      <c r="H67" s="48">
        <v>10</v>
      </c>
    </row>
    <row r="68" spans="1:8" ht="13.5">
      <c r="A68" s="39" t="s">
        <v>216</v>
      </c>
      <c r="B68" s="45" t="s">
        <v>217</v>
      </c>
      <c r="C68" s="46">
        <v>965</v>
      </c>
      <c r="D68" s="46">
        <v>783</v>
      </c>
      <c r="E68" s="41" t="s">
        <v>218</v>
      </c>
      <c r="F68" s="47" t="s">
        <v>219</v>
      </c>
      <c r="G68" s="48">
        <v>6</v>
      </c>
      <c r="H68" s="48">
        <v>3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18</v>
      </c>
      <c r="H69" s="48">
        <v>34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450</v>
      </c>
      <c r="D71" s="46">
        <v>542</v>
      </c>
      <c r="E71" s="67" t="s">
        <v>50</v>
      </c>
      <c r="F71" s="94" t="s">
        <v>229</v>
      </c>
      <c r="G71" s="95">
        <f>G59+G60+G61+G69+G70</f>
        <v>2502</v>
      </c>
      <c r="H71" s="95">
        <f>H59+H60+H61+H69+H70</f>
        <v>2339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/>
      <c r="D72" s="46">
        <v>15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22</v>
      </c>
      <c r="D74" s="46">
        <v>44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1437</v>
      </c>
      <c r="D75" s="60">
        <f>SUM(D67:D74)</f>
        <v>1384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2502</v>
      </c>
      <c r="H79" s="107">
        <f>H71+H74+H75+H76</f>
        <v>2339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10</v>
      </c>
      <c r="D87" s="46">
        <v>9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57</v>
      </c>
      <c r="D88" s="46">
        <v>104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67</v>
      </c>
      <c r="D91" s="60">
        <f>SUM(D87:D90)</f>
        <v>113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1852</v>
      </c>
      <c r="D93" s="60">
        <f>D64+D75+D84+D91+D92</f>
        <v>1813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3119</v>
      </c>
      <c r="D94" s="114">
        <f>D93+D55</f>
        <v>3108</v>
      </c>
      <c r="E94" s="115" t="s">
        <v>275</v>
      </c>
      <c r="F94" s="116" t="s">
        <v>276</v>
      </c>
      <c r="G94" s="117">
        <f>G36+G39+G55+G79</f>
        <v>3119</v>
      </c>
      <c r="H94" s="117">
        <f>H36+H39+H55+H79</f>
        <v>3108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1">
      <selection activeCell="D48" sqref="D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30.09.2012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1177</v>
      </c>
      <c r="D9" s="158">
        <v>478</v>
      </c>
      <c r="E9" s="156" t="s">
        <v>292</v>
      </c>
      <c r="F9" s="159" t="s">
        <v>293</v>
      </c>
      <c r="G9" s="160">
        <v>1529</v>
      </c>
      <c r="H9" s="160">
        <v>578</v>
      </c>
    </row>
    <row r="10" spans="1:8" ht="12">
      <c r="A10" s="156" t="s">
        <v>294</v>
      </c>
      <c r="B10" s="157" t="s">
        <v>295</v>
      </c>
      <c r="C10" s="158">
        <v>298</v>
      </c>
      <c r="D10" s="158">
        <v>102</v>
      </c>
      <c r="E10" s="156" t="s">
        <v>296</v>
      </c>
      <c r="F10" s="159" t="s">
        <v>297</v>
      </c>
      <c r="G10" s="160">
        <v>10</v>
      </c>
      <c r="H10" s="160">
        <v>194</v>
      </c>
    </row>
    <row r="11" spans="1:8" ht="12">
      <c r="A11" s="156" t="s">
        <v>298</v>
      </c>
      <c r="B11" s="157" t="s">
        <v>299</v>
      </c>
      <c r="C11" s="158">
        <v>33</v>
      </c>
      <c r="D11" s="158">
        <v>17</v>
      </c>
      <c r="E11" s="161" t="s">
        <v>300</v>
      </c>
      <c r="F11" s="159" t="s">
        <v>301</v>
      </c>
      <c r="G11" s="160">
        <v>9</v>
      </c>
      <c r="H11" s="160">
        <v>5</v>
      </c>
    </row>
    <row r="12" spans="1:8" ht="12">
      <c r="A12" s="156" t="s">
        <v>302</v>
      </c>
      <c r="B12" s="157" t="s">
        <v>303</v>
      </c>
      <c r="C12" s="158">
        <v>157</v>
      </c>
      <c r="D12" s="158">
        <v>96</v>
      </c>
      <c r="E12" s="161" t="s">
        <v>82</v>
      </c>
      <c r="F12" s="159" t="s">
        <v>304</v>
      </c>
      <c r="G12" s="160">
        <v>15</v>
      </c>
      <c r="H12" s="160">
        <v>25</v>
      </c>
    </row>
    <row r="13" spans="1:18" ht="12">
      <c r="A13" s="156" t="s">
        <v>305</v>
      </c>
      <c r="B13" s="157" t="s">
        <v>306</v>
      </c>
      <c r="C13" s="158">
        <v>26</v>
      </c>
      <c r="D13" s="158">
        <v>15</v>
      </c>
      <c r="E13" s="162" t="s">
        <v>55</v>
      </c>
      <c r="F13" s="163" t="s">
        <v>307</v>
      </c>
      <c r="G13" s="152">
        <f>SUM(G9:G12)</f>
        <v>1563</v>
      </c>
      <c r="H13" s="152">
        <f>SUM(H9:H12)</f>
        <v>802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9</v>
      </c>
      <c r="D14" s="158">
        <v>186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>
        <v>14</v>
      </c>
      <c r="D16" s="166">
        <v>1</v>
      </c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1714</v>
      </c>
      <c r="D19" s="172">
        <f>SUM(D9:D15)+D16</f>
        <v>895</v>
      </c>
      <c r="E19" s="151" t="s">
        <v>324</v>
      </c>
      <c r="F19" s="164" t="s">
        <v>325</v>
      </c>
      <c r="G19" s="160">
        <v>7</v>
      </c>
      <c r="H19" s="160">
        <v>3</v>
      </c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>
        <v>6</v>
      </c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7</v>
      </c>
      <c r="H24" s="152">
        <f>SUM(H19:H23)</f>
        <v>3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>
        <v>2</v>
      </c>
      <c r="D25" s="158">
        <v>1</v>
      </c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8</v>
      </c>
      <c r="D26" s="172">
        <f>SUM(D22:D25)</f>
        <v>1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1722</v>
      </c>
      <c r="D28" s="155">
        <f>D26+D19</f>
        <v>896</v>
      </c>
      <c r="E28" s="149" t="s">
        <v>346</v>
      </c>
      <c r="F28" s="167" t="s">
        <v>347</v>
      </c>
      <c r="G28" s="152">
        <f>G13+G15+G24</f>
        <v>1570</v>
      </c>
      <c r="H28" s="152">
        <f>H13+H15+H24</f>
        <v>805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152</v>
      </c>
      <c r="H30" s="176">
        <f>IF((D28-H28)&gt;0,D28-H28,0)</f>
        <v>91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1722</v>
      </c>
      <c r="D33" s="172">
        <f>D28+D31+D32</f>
        <v>896</v>
      </c>
      <c r="E33" s="149" t="s">
        <v>362</v>
      </c>
      <c r="F33" s="167" t="s">
        <v>363</v>
      </c>
      <c r="G33" s="176">
        <f>G32+G31+G28</f>
        <v>1570</v>
      </c>
      <c r="H33" s="176">
        <f>H32+H31+H28</f>
        <v>805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152</v>
      </c>
      <c r="H34" s="152">
        <f>IF((D33-H33)&gt;0,D33-H33,0)</f>
        <v>91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152</v>
      </c>
      <c r="H39" s="191">
        <f>IF(H34&gt;0,IF(D35+H34&lt;0,0,D35+H34),IF(D34-D35&lt;0,D35-D34,0))</f>
        <v>91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152</v>
      </c>
      <c r="H41" s="150">
        <f>IF(D39=0,IF(H39-H40&gt;0,H39-H40+D40,0),IF(D39-D40&lt;0,D40-D39+H40,0))</f>
        <v>91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1722</v>
      </c>
      <c r="D42" s="176">
        <f>D33+D35+D39</f>
        <v>896</v>
      </c>
      <c r="E42" s="179" t="s">
        <v>389</v>
      </c>
      <c r="F42" s="187" t="s">
        <v>390</v>
      </c>
      <c r="G42" s="176">
        <f>G39+G33</f>
        <v>1722</v>
      </c>
      <c r="H42" s="176">
        <f>H39+H33</f>
        <v>896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5">
      <selection activeCell="D51" sqref="D51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НЕКОНСОЛИДИРАН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30.09.2012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2">
      <c r="A10" s="234" t="s">
        <v>400</v>
      </c>
      <c r="B10" s="235" t="s">
        <v>401</v>
      </c>
      <c r="C10" s="236">
        <v>1832</v>
      </c>
      <c r="D10" s="236">
        <v>1143</v>
      </c>
      <c r="E10" s="233"/>
      <c r="F10" s="233"/>
    </row>
    <row r="11" spans="1:13" ht="12">
      <c r="A11" s="234" t="s">
        <v>402</v>
      </c>
      <c r="B11" s="235" t="s">
        <v>403</v>
      </c>
      <c r="C11" s="236">
        <v>-1665</v>
      </c>
      <c r="D11" s="236">
        <v>-979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-205</v>
      </c>
      <c r="D13" s="236">
        <v>-107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-12</v>
      </c>
      <c r="D14" s="236">
        <v>-10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/>
      <c r="D15" s="236"/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>
        <v>-4</v>
      </c>
      <c r="D16" s="236">
        <v>3</v>
      </c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>
        <v>-2</v>
      </c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418</v>
      </c>
      <c r="B19" s="235" t="s">
        <v>419</v>
      </c>
      <c r="C19" s="236">
        <v>-7</v>
      </c>
      <c r="D19" s="236">
        <v>-6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-63</v>
      </c>
      <c r="D20" s="232">
        <f>SUM(D10:D19)</f>
        <v>44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>
        <v>20</v>
      </c>
      <c r="D36" s="236"/>
      <c r="E36" s="233"/>
      <c r="F36" s="233"/>
    </row>
    <row r="37" spans="1:6" ht="12">
      <c r="A37" s="234" t="s">
        <v>451</v>
      </c>
      <c r="B37" s="235" t="s">
        <v>452</v>
      </c>
      <c r="C37" s="236"/>
      <c r="D37" s="236">
        <v>78</v>
      </c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20</v>
      </c>
      <c r="D42" s="232">
        <f>SUM(D34:D41)</f>
        <v>78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-43</v>
      </c>
      <c r="D43" s="232">
        <f>D42+D32+D20</f>
        <v>122</v>
      </c>
      <c r="E43" s="233"/>
      <c r="F43" s="233"/>
      <c r="G43" s="238"/>
      <c r="H43" s="238"/>
    </row>
    <row r="44" spans="1:8" ht="12">
      <c r="A44" s="230" t="s">
        <v>465</v>
      </c>
      <c r="B44" s="243" t="s">
        <v>466</v>
      </c>
      <c r="C44" s="246">
        <v>110</v>
      </c>
      <c r="D44" s="246">
        <v>3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67</v>
      </c>
      <c r="D45" s="232">
        <f>D44+D43</f>
        <v>125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/>
      <c r="D46" s="247"/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20">
      <selection activeCell="G39" sqref="G39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>
        <f>'справка _1_БАЛАНС'!E3</f>
        <v>0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>
        <f>'справка _1_БАЛАНС'!E4</f>
        <v>0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>
        <f>'справка _1_БАЛАНС'!E5</f>
        <v>0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0</v>
      </c>
      <c r="J11" s="305">
        <f>'справка _1_БАЛАНС'!H29+'справка _1_БАЛАНС'!H32</f>
        <v>-230</v>
      </c>
      <c r="K11" s="306"/>
      <c r="L11" s="307">
        <f>SUM(C11:K11)</f>
        <v>769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0</v>
      </c>
      <c r="J15" s="313">
        <f t="shared" si="2"/>
        <v>-230</v>
      </c>
      <c r="K15" s="313">
        <f t="shared" si="2"/>
        <v>0</v>
      </c>
      <c r="L15" s="307">
        <f t="shared" si="1"/>
        <v>769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-152</v>
      </c>
      <c r="K16" s="306"/>
      <c r="L16" s="307">
        <f t="shared" si="1"/>
        <v>-152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>
        <v>-230</v>
      </c>
      <c r="I20" s="306"/>
      <c r="J20" s="306">
        <v>230</v>
      </c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576</v>
      </c>
      <c r="I29" s="309">
        <f t="shared" si="6"/>
        <v>0</v>
      </c>
      <c r="J29" s="309">
        <f t="shared" si="6"/>
        <v>-152</v>
      </c>
      <c r="K29" s="309">
        <f t="shared" si="6"/>
        <v>0</v>
      </c>
      <c r="L29" s="307">
        <f t="shared" si="1"/>
        <v>617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576</v>
      </c>
      <c r="I32" s="309">
        <f t="shared" si="7"/>
        <v>0</v>
      </c>
      <c r="J32" s="309">
        <f t="shared" si="7"/>
        <v>-152</v>
      </c>
      <c r="K32" s="309">
        <f t="shared" si="7"/>
        <v>0</v>
      </c>
      <c r="L32" s="307">
        <f t="shared" si="1"/>
        <v>617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1">
      <selection activeCell="G51" sqref="G51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30.09.2012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>
        <v>445</v>
      </c>
      <c r="E9" s="361"/>
      <c r="F9" s="361">
        <v>0</v>
      </c>
      <c r="G9" s="362">
        <f>D9+E9-F9</f>
        <v>445</v>
      </c>
      <c r="H9" s="363"/>
      <c r="I9" s="363"/>
      <c r="J9" s="362">
        <f>G9+H9-I9</f>
        <v>445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445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564</v>
      </c>
      <c r="B10" s="359" t="s">
        <v>565</v>
      </c>
      <c r="C10" s="360" t="s">
        <v>566</v>
      </c>
      <c r="D10" s="361">
        <v>666</v>
      </c>
      <c r="E10" s="361"/>
      <c r="F10" s="361"/>
      <c r="G10" s="362">
        <f aca="true" t="shared" si="2" ref="G10:G39">D10+E10-F10</f>
        <v>666</v>
      </c>
      <c r="H10" s="363"/>
      <c r="I10" s="363"/>
      <c r="J10" s="362">
        <f aca="true" t="shared" si="3" ref="J10:J39">G10+H10-I10</f>
        <v>666</v>
      </c>
      <c r="K10" s="363">
        <v>305</v>
      </c>
      <c r="L10" s="363">
        <v>21</v>
      </c>
      <c r="M10" s="363"/>
      <c r="N10" s="362">
        <f aca="true" t="shared" si="4" ref="N10:N39">K10+L10-M10</f>
        <v>326</v>
      </c>
      <c r="O10" s="363"/>
      <c r="P10" s="363"/>
      <c r="Q10" s="362">
        <f t="shared" si="0"/>
        <v>326</v>
      </c>
      <c r="R10" s="362">
        <f t="shared" si="1"/>
        <v>340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567</v>
      </c>
      <c r="B11" s="359" t="s">
        <v>568</v>
      </c>
      <c r="C11" s="360" t="s">
        <v>569</v>
      </c>
      <c r="D11" s="361">
        <v>35</v>
      </c>
      <c r="E11" s="361"/>
      <c r="F11" s="361"/>
      <c r="G11" s="362">
        <f t="shared" si="2"/>
        <v>35</v>
      </c>
      <c r="H11" s="363"/>
      <c r="I11" s="363"/>
      <c r="J11" s="362">
        <f t="shared" si="3"/>
        <v>35</v>
      </c>
      <c r="K11" s="363">
        <v>35</v>
      </c>
      <c r="L11" s="363"/>
      <c r="M11" s="363"/>
      <c r="N11" s="362">
        <f t="shared" si="4"/>
        <v>35</v>
      </c>
      <c r="O11" s="363"/>
      <c r="P11" s="363"/>
      <c r="Q11" s="362">
        <f t="shared" si="0"/>
        <v>35</v>
      </c>
      <c r="R11" s="362">
        <f t="shared" si="1"/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>
        <v>289</v>
      </c>
      <c r="E12" s="361">
        <v>5</v>
      </c>
      <c r="F12" s="361"/>
      <c r="G12" s="362">
        <f t="shared" si="2"/>
        <v>294</v>
      </c>
      <c r="H12" s="363"/>
      <c r="I12" s="363"/>
      <c r="J12" s="362">
        <f t="shared" si="3"/>
        <v>294</v>
      </c>
      <c r="K12" s="363">
        <v>166</v>
      </c>
      <c r="L12" s="363">
        <v>9</v>
      </c>
      <c r="M12" s="363"/>
      <c r="N12" s="362">
        <f t="shared" si="4"/>
        <v>175</v>
      </c>
      <c r="O12" s="363"/>
      <c r="P12" s="363"/>
      <c r="Q12" s="362">
        <f t="shared" si="0"/>
        <v>175</v>
      </c>
      <c r="R12" s="362">
        <f t="shared" si="1"/>
        <v>119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573</v>
      </c>
      <c r="B13" s="359" t="s">
        <v>574</v>
      </c>
      <c r="C13" s="360" t="s">
        <v>575</v>
      </c>
      <c r="D13" s="361">
        <v>49</v>
      </c>
      <c r="E13" s="361"/>
      <c r="F13" s="361"/>
      <c r="G13" s="362">
        <f t="shared" si="2"/>
        <v>49</v>
      </c>
      <c r="H13" s="363"/>
      <c r="I13" s="363"/>
      <c r="J13" s="362">
        <f t="shared" si="3"/>
        <v>49</v>
      </c>
      <c r="K13" s="363">
        <v>28</v>
      </c>
      <c r="L13" s="363">
        <v>3</v>
      </c>
      <c r="M13" s="363"/>
      <c r="N13" s="362">
        <f t="shared" si="4"/>
        <v>31</v>
      </c>
      <c r="O13" s="363"/>
      <c r="P13" s="363"/>
      <c r="Q13" s="362">
        <f t="shared" si="0"/>
        <v>31</v>
      </c>
      <c r="R13" s="362">
        <f t="shared" si="1"/>
        <v>18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>
        <v>21</v>
      </c>
      <c r="E14" s="361">
        <v>0</v>
      </c>
      <c r="F14" s="361"/>
      <c r="G14" s="362">
        <f t="shared" si="2"/>
        <v>21</v>
      </c>
      <c r="H14" s="363"/>
      <c r="I14" s="363"/>
      <c r="J14" s="362">
        <f t="shared" si="3"/>
        <v>21</v>
      </c>
      <c r="K14" s="363">
        <v>18</v>
      </c>
      <c r="L14" s="363"/>
      <c r="M14" s="363"/>
      <c r="N14" s="362">
        <f t="shared" si="4"/>
        <v>18</v>
      </c>
      <c r="O14" s="363"/>
      <c r="P14" s="363"/>
      <c r="Q14" s="362">
        <f t="shared" si="0"/>
        <v>18</v>
      </c>
      <c r="R14" s="362">
        <f t="shared" si="1"/>
        <v>3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>
        <v>14</v>
      </c>
      <c r="E15" s="368"/>
      <c r="F15" s="368"/>
      <c r="G15" s="362">
        <f t="shared" si="2"/>
        <v>14</v>
      </c>
      <c r="H15" s="369"/>
      <c r="I15" s="369"/>
      <c r="J15" s="362">
        <f t="shared" si="3"/>
        <v>14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14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1519</v>
      </c>
      <c r="E17" s="375">
        <f>SUM(E9:E16)</f>
        <v>5</v>
      </c>
      <c r="F17" s="375">
        <f>SUM(F9:F16)</f>
        <v>0</v>
      </c>
      <c r="G17" s="362">
        <f t="shared" si="2"/>
        <v>1524</v>
      </c>
      <c r="H17" s="376">
        <f>SUM(H9:H16)</f>
        <v>0</v>
      </c>
      <c r="I17" s="376">
        <f>SUM(I9:I16)</f>
        <v>0</v>
      </c>
      <c r="J17" s="362">
        <f t="shared" si="3"/>
        <v>1524</v>
      </c>
      <c r="K17" s="376">
        <f>SUM(K9:K16)</f>
        <v>552</v>
      </c>
      <c r="L17" s="376">
        <f>SUM(L9:L16)</f>
        <v>33</v>
      </c>
      <c r="M17" s="376">
        <f>SUM(M9:M16)</f>
        <v>0</v>
      </c>
      <c r="N17" s="362">
        <f t="shared" si="4"/>
        <v>585</v>
      </c>
      <c r="O17" s="376">
        <f>SUM(O9:O16)</f>
        <v>0</v>
      </c>
      <c r="P17" s="376">
        <f>SUM(P9:P16)</f>
        <v>0</v>
      </c>
      <c r="Q17" s="362">
        <f t="shared" si="5"/>
        <v>585</v>
      </c>
      <c r="R17" s="362">
        <f t="shared" si="6"/>
        <v>939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>
        <v>4</v>
      </c>
      <c r="E24" s="361"/>
      <c r="F24" s="361"/>
      <c r="G24" s="362">
        <f t="shared" si="2"/>
        <v>4</v>
      </c>
      <c r="H24" s="363"/>
      <c r="I24" s="363"/>
      <c r="J24" s="362">
        <f t="shared" si="3"/>
        <v>4</v>
      </c>
      <c r="K24" s="363">
        <v>2</v>
      </c>
      <c r="L24" s="363"/>
      <c r="M24" s="363"/>
      <c r="N24" s="362">
        <f t="shared" si="4"/>
        <v>2</v>
      </c>
      <c r="O24" s="363"/>
      <c r="P24" s="363"/>
      <c r="Q24" s="362">
        <f t="shared" si="5"/>
        <v>2</v>
      </c>
      <c r="R24" s="362">
        <f t="shared" si="6"/>
        <v>2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4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4</v>
      </c>
      <c r="H25" s="388">
        <f t="shared" si="7"/>
        <v>0</v>
      </c>
      <c r="I25" s="388">
        <f t="shared" si="7"/>
        <v>0</v>
      </c>
      <c r="J25" s="387">
        <f t="shared" si="3"/>
        <v>4</v>
      </c>
      <c r="K25" s="388">
        <f t="shared" si="7"/>
        <v>2</v>
      </c>
      <c r="L25" s="388">
        <f t="shared" si="7"/>
        <v>0</v>
      </c>
      <c r="M25" s="388">
        <f t="shared" si="7"/>
        <v>0</v>
      </c>
      <c r="N25" s="387">
        <f t="shared" si="4"/>
        <v>2</v>
      </c>
      <c r="O25" s="388">
        <f t="shared" si="7"/>
        <v>0</v>
      </c>
      <c r="P25" s="388">
        <f t="shared" si="7"/>
        <v>0</v>
      </c>
      <c r="Q25" s="387">
        <f t="shared" si="5"/>
        <v>2</v>
      </c>
      <c r="R25" s="387">
        <f t="shared" si="6"/>
        <v>2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0</v>
      </c>
      <c r="H27" s="399">
        <f t="shared" si="8"/>
        <v>0</v>
      </c>
      <c r="I27" s="399">
        <f t="shared" si="8"/>
        <v>0</v>
      </c>
      <c r="J27" s="398">
        <f t="shared" si="3"/>
        <v>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/>
      <c r="E28" s="361"/>
      <c r="F28" s="361"/>
      <c r="G28" s="362">
        <f t="shared" si="2"/>
        <v>0</v>
      </c>
      <c r="H28" s="363"/>
      <c r="I28" s="363"/>
      <c r="J28" s="362">
        <f t="shared" si="3"/>
        <v>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0</v>
      </c>
      <c r="H38" s="376">
        <f t="shared" si="12"/>
        <v>0</v>
      </c>
      <c r="I38" s="376">
        <f t="shared" si="12"/>
        <v>0</v>
      </c>
      <c r="J38" s="362">
        <f t="shared" si="3"/>
        <v>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1523</v>
      </c>
      <c r="E40" s="406">
        <f>E17+E18+E19+E25+E38+E39</f>
        <v>5</v>
      </c>
      <c r="F40" s="406">
        <f aca="true" t="shared" si="13" ref="F40:R40">F17+F18+F19+F25+F38+F39</f>
        <v>0</v>
      </c>
      <c r="G40" s="406">
        <f t="shared" si="13"/>
        <v>1528</v>
      </c>
      <c r="H40" s="406">
        <f t="shared" si="13"/>
        <v>0</v>
      </c>
      <c r="I40" s="406">
        <f t="shared" si="13"/>
        <v>0</v>
      </c>
      <c r="J40" s="406">
        <f t="shared" si="13"/>
        <v>1528</v>
      </c>
      <c r="K40" s="406">
        <f t="shared" si="13"/>
        <v>554</v>
      </c>
      <c r="L40" s="406">
        <f t="shared" si="13"/>
        <v>33</v>
      </c>
      <c r="M40" s="406">
        <f t="shared" si="13"/>
        <v>0</v>
      </c>
      <c r="N40" s="406">
        <f t="shared" si="13"/>
        <v>587</v>
      </c>
      <c r="O40" s="406">
        <f t="shared" si="13"/>
        <v>0</v>
      </c>
      <c r="P40" s="406">
        <f t="shared" si="13"/>
        <v>0</v>
      </c>
      <c r="Q40" s="406">
        <f t="shared" si="13"/>
        <v>587</v>
      </c>
      <c r="R40" s="406">
        <f t="shared" si="13"/>
        <v>941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1">
      <selection activeCell="AC85" sqref="AC85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30.09.2012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0</v>
      </c>
      <c r="D24" s="454">
        <f>SUM(D25:D27)</f>
        <v>0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2">
      <c r="A26" s="452" t="s">
        <v>667</v>
      </c>
      <c r="B26" s="453" t="s">
        <v>668</v>
      </c>
      <c r="C26" s="447"/>
      <c r="D26" s="447"/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2">
      <c r="A28" s="452" t="s">
        <v>671</v>
      </c>
      <c r="B28" s="453" t="s">
        <v>672</v>
      </c>
      <c r="C28" s="447">
        <v>965</v>
      </c>
      <c r="D28" s="447">
        <v>965</v>
      </c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">
      <c r="A31" s="452" t="s">
        <v>677</v>
      </c>
      <c r="B31" s="453" t="s">
        <v>678</v>
      </c>
      <c r="C31" s="447">
        <v>450</v>
      </c>
      <c r="D31" s="447">
        <v>450</v>
      </c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0</v>
      </c>
      <c r="D33" s="458">
        <f>SUM(D34:D37)</f>
        <v>0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/>
      <c r="D34" s="447"/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22</v>
      </c>
      <c r="D38" s="458">
        <f>SUM(D39:D42)</f>
        <v>22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2">
      <c r="A42" s="452" t="s">
        <v>699</v>
      </c>
      <c r="B42" s="453" t="s">
        <v>700</v>
      </c>
      <c r="C42" s="447">
        <v>22</v>
      </c>
      <c r="D42" s="447">
        <v>22</v>
      </c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1437</v>
      </c>
      <c r="D43" s="451">
        <f>D24+D28+D29+D31+D30+D32+D33+D38</f>
        <v>1437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1437</v>
      </c>
      <c r="D44" s="460">
        <f>D43+D21+D19+D9</f>
        <v>1437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2344</v>
      </c>
      <c r="D71" s="458">
        <f>SUM(D72:D74)</f>
        <v>2344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741</v>
      </c>
      <c r="B72" s="453" t="s">
        <v>742</v>
      </c>
      <c r="C72" s="447">
        <v>2344</v>
      </c>
      <c r="D72" s="447">
        <v>2344</v>
      </c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20</v>
      </c>
      <c r="D75" s="460">
        <f>D76+D78</f>
        <v>20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>
        <v>20</v>
      </c>
      <c r="D78" s="447">
        <v>20</v>
      </c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120</v>
      </c>
      <c r="D85" s="451">
        <f>SUM(D86:D90)+D94</f>
        <v>120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</row>
    <row r="87" spans="1:6" ht="12">
      <c r="A87" s="452" t="s">
        <v>769</v>
      </c>
      <c r="B87" s="453" t="s">
        <v>770</v>
      </c>
      <c r="C87" s="447">
        <v>58</v>
      </c>
      <c r="D87" s="447">
        <v>58</v>
      </c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>
        <v>10</v>
      </c>
      <c r="D88" s="447">
        <v>10</v>
      </c>
      <c r="E88" s="454">
        <f t="shared" si="1"/>
        <v>0</v>
      </c>
      <c r="F88" s="447"/>
    </row>
    <row r="89" spans="1:6" ht="12">
      <c r="A89" s="452" t="s">
        <v>773</v>
      </c>
      <c r="B89" s="453" t="s">
        <v>774</v>
      </c>
      <c r="C89" s="447">
        <v>39</v>
      </c>
      <c r="D89" s="447">
        <v>39</v>
      </c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6</v>
      </c>
      <c r="D90" s="460">
        <f>SUM(D91:D93)</f>
        <v>6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2">
      <c r="A92" s="452" t="s">
        <v>685</v>
      </c>
      <c r="B92" s="453" t="s">
        <v>779</v>
      </c>
      <c r="C92" s="447"/>
      <c r="D92" s="447"/>
      <c r="E92" s="454">
        <f t="shared" si="1"/>
        <v>0</v>
      </c>
      <c r="F92" s="447"/>
    </row>
    <row r="93" spans="1:6" ht="12">
      <c r="A93" s="452" t="s">
        <v>689</v>
      </c>
      <c r="B93" s="453" t="s">
        <v>780</v>
      </c>
      <c r="C93" s="447">
        <v>6</v>
      </c>
      <c r="D93" s="447">
        <v>6</v>
      </c>
      <c r="E93" s="454">
        <f t="shared" si="1"/>
        <v>0</v>
      </c>
      <c r="F93" s="447"/>
    </row>
    <row r="94" spans="1:6" ht="12">
      <c r="A94" s="452" t="s">
        <v>781</v>
      </c>
      <c r="B94" s="453" t="s">
        <v>782</v>
      </c>
      <c r="C94" s="447">
        <v>7</v>
      </c>
      <c r="D94" s="447">
        <v>7</v>
      </c>
      <c r="E94" s="454">
        <f t="shared" si="1"/>
        <v>0</v>
      </c>
      <c r="F94" s="447"/>
    </row>
    <row r="95" spans="1:6" ht="12">
      <c r="A95" s="452" t="s">
        <v>783</v>
      </c>
      <c r="B95" s="453" t="s">
        <v>784</v>
      </c>
      <c r="C95" s="447">
        <v>18</v>
      </c>
      <c r="D95" s="447">
        <v>18</v>
      </c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2502</v>
      </c>
      <c r="D96" s="451">
        <f>D85+D80+D75+D71+D95</f>
        <v>2502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2502</v>
      </c>
      <c r="D97" s="451">
        <f>D96+D68+D66</f>
        <v>2502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12">
      <selection activeCell="A34" sqref="A34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30.09.2012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">
      <selection activeCell="G13" sqref="G13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/>
      <c r="B12" s="574"/>
      <c r="C12" s="575"/>
      <c r="D12" s="576"/>
      <c r="E12" s="575"/>
      <c r="F12" s="577"/>
    </row>
    <row r="13" spans="1:6" ht="12.75">
      <c r="A13" s="573"/>
      <c r="B13" s="574"/>
      <c r="C13" s="575"/>
      <c r="D13" s="576"/>
      <c r="E13" s="575"/>
      <c r="F13" s="577"/>
    </row>
    <row r="14" spans="1:6" ht="12.75">
      <c r="A14" s="573"/>
      <c r="B14" s="574"/>
      <c r="C14" s="575"/>
      <c r="D14" s="576"/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856</v>
      </c>
      <c r="C27" s="572">
        <f>SUM(C12:C26)</f>
        <v>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857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858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859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860</v>
      </c>
      <c r="B61" s="579" t="s">
        <v>861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862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863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864</v>
      </c>
      <c r="B79" s="579" t="s">
        <v>865</v>
      </c>
      <c r="C79" s="572">
        <f>C78+C61+C44+C27</f>
        <v>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866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867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868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869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857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870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859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860</v>
      </c>
      <c r="B131" s="579" t="s">
        <v>871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862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872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873</v>
      </c>
      <c r="B149" s="579" t="s">
        <v>874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875</v>
      </c>
      <c r="B151" s="588"/>
      <c r="C151" s="589" t="s">
        <v>876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877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