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<sst xmlns="http://schemas.openxmlformats.org/spreadsheetml/2006/main" count="1072" uniqueCount="911">
  <si>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</si>
  <si>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</si>
  <si>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</si>
  <si>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</si>
  <si>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</si>
  <si>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</si>
  <si>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</si>
  <si>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</si>
  <si>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</si>
  <si>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</si>
  <si>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</si>
  <si>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</si>
  <si>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</si>
  <si>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</si>
  <si>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</si>
  <si>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</si>
  <si>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</si>
  <si>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</si>
  <si>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</si>
  <si>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</si>
  <si>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</si>
  <si>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</si>
  <si>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</si>
  <si>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</si>
  <si>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</si>
  <si>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</si>
  <si>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</si>
  <si>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</si>
  <si>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</si>
  <si>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</si>
  <si>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</si>
  <si>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</si>
  <si>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</si>
  <si>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</si>
  <si>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</si>
  <si>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</si>
  <si>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</si>
  <si>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</si>
  <si>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</si>
  <si>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</si>
  <si>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</si>
  <si>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</si>
  <si>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</si>
  <si>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</si>
  <si>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</si>
  <si>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</si>
  <si>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</si>
  <si>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</si>
  <si>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</si>
  <si>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</si>
  <si>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</si>
  <si>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</si>
  <si>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</si>
  <si>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</si>
  <si>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</si>
  <si>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</si>
  <si>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</si>
  <si>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</si>
  <si>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</si>
  <si>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</si>
  <si>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</si>
  <si>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</si>
  <si>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</si>
  <si>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</si>
  <si>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</si>
  <si>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</si>
  <si>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</si>
  <si>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</si>
  <si>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</si>
  <si>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</si>
  <si>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</si>
  <si>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</si>
  <si>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</si>
  <si>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</si>
  <si>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</si>
  <si>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</si>
  <si>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</si>
  <si>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</si>
  <si>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</si>
  <si>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</si>
  <si>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</si>
  <si>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</si>
  <si>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</si>
  <si>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</si>
  <si>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</si>
  <si>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</si>
  <si>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</si>
  <si>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</si>
  <si>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</si>
  <si>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</si>
  <si>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</si>
  <si>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</si>
  <si>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</si>
  <si>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</si>
  <si>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</si>
  <si>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</si>
  <si>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</si>
  <si>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</si>
  <si>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</si>
  <si>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</si>
  <si>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</si>
  <si>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</si>
  <si>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</si>
  <si>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</si>
  <si>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</si>
  <si>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</si>
  <si>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</si>
  <si>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</si>
  <si>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</si>
  <si>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</si>
  <si>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</si>
  <si>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</si>
  <si>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</si>
  <si>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</si>
  <si>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</si>
  <si>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</si>
  <si>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</si>
  <si>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</si>
  <si>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</si>
  <si>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</si>
  <si>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</si>
  <si>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</si>
  <si>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</si>
  <si>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</si>
  <si>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</si>
  <si>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</si>
  <si>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</si>
  <si>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</si>
  <si>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</si>
  <si>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</si>
  <si>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</si>
  <si>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</si>
  <si>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</si>
  <si>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</si>
  <si>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</si>
  <si>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</si>
  <si>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</si>
  <si>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</si>
  <si>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</si>
  <si>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</si>
  <si>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</si>
  <si>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</si>
  <si>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</si>
  <si>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</si>
  <si>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</si>
  <si>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</si>
  <si>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</si>
  <si>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</si>
  <si>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</si>
  <si>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</si>
  <si>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</si>
  <si>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</si>
  <si>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</si>
  <si>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</si>
  <si>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</si>
  <si>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</si>
  <si>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</si>
  <si>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</si>
  <si>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</si>
  <si>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</si>
  <si>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</si>
  <si>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</si>
  <si>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</si>
  <si>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</si>
  <si>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</si>
  <si>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</si>
  <si>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</si>
  <si>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</si>
  <si>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</si>
  <si>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</si>
  <si>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</si>
  <si>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</si>
  <si>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</si>
  <si>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</si>
  <si>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</si>
  <si>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</si>
  <si>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</si>
  <si>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</si>
  <si>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</si>
  <si>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</si>
  <si>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</si>
  <si>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</si>
  <si>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</si>
  <si>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</si>
  <si>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</si>
  <si>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</si>
  <si>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</si>
  <si>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</si>
  <si>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</si>
  <si>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</si>
  <si>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</si>
  <si>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</si>
  <si>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</si>
  <si>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</si>
  <si>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</si>
  <si>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</si>
  <si>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</si>
  <si>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</si>
  <si>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</si>
  <si>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</si>
  <si>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</si>
  <si>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</si>
  <si>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</si>
  <si>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</si>
  <si>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</si>
  <si>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</si>
  <si>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</si>
  <si>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</si>
  <si>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</si>
  <si>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</si>
  <si>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</si>
  <si>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</si>
  <si>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</si>
  <si>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</si>
  <si>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</si>
  <si>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</si>
  <si>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</si>
  <si>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</si>
  <si>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</si>
  <si>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</si>
  <si>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</si>
  <si>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</si>
  <si>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</si>
  <si>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</si>
  <si>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</si>
  <si>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</si>
  <si>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</si>
  <si>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</si>
  <si>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</si>
  <si>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</si>
  <si>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</si>
  <si>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</si>
  <si>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</si>
  <si>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</si>
  <si>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</si>
  <si>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</si>
  <si>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</si>
  <si>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</si>
  <si>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</si>
  <si>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</si>
  <si>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</si>
  <si>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</si>
  <si>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</si>
  <si>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</si>
  <si>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</si>
  <si>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</si>
  <si>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</si>
  <si>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</si>
  <si>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</si>
  <si>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</si>
  <si>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</si>
  <si>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</si>
  <si>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</si>
  <si>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</si>
  <si>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</si>
  <si>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</si>
  <si>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</si>
  <si>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</si>
  <si>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</si>
  <si>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</si>
  <si>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</si>
  <si>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</si>
  <si>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</si>
  <si>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</si>
  <si>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</si>
  <si>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</si>
  <si>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</si>
  <si>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</si>
  <si>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</si>
  <si>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</si>
  <si>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</si>
  <si>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</si>
  <si>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</si>
  <si>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</si>
  <si>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</si>
  <si>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</si>
  <si>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</si>
  <si>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</si>
  <si>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</si>
  <si>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</si>
  <si>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</si>
  <si>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</si>
  <si>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</si>
  <si>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</si>
  <si>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</si>
  <si>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</si>
  <si>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</si>
  <si>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</si>
  <si>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</si>
  <si>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</si>
  <si>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</si>
  <si>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</si>
  <si>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</si>
  <si>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</si>
  <si>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</si>
  <si>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</si>
  <si>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</si>
  <si>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</si>
  <si>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</si>
  <si>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</si>
  <si>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</si>
  <si>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</si>
  <si>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</si>
  <si>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</si>
  <si>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</si>
  <si>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</si>
  <si>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</si>
  <si>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</si>
  <si>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</si>
  <si>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</si>
  <si>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</si>
  <si>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</si>
  <si>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</si>
  <si>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</si>
  <si>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</si>
  <si>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</si>
  <si>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</si>
  <si>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</si>
  <si>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</si>
  <si>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</si>
  <si>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</si>
  <si>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</si>
  <si>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</si>
  <si>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</si>
  <si>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</si>
  <si>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</si>
  <si>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</si>
  <si>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</si>
  <si>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</si>
  <si>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</si>
  <si>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</si>
  <si>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</si>
  <si>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</si>
  <si>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</si>
  <si>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</si>
  <si>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</si>
  <si>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</si>
  <si>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</si>
  <si>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</si>
  <si>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</si>
  <si>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</si>
  <si>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</si>
  <si>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</si>
  <si>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</si>
  <si>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</si>
  <si>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</si>
  <si>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</si>
  <si>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</si>
  <si>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</si>
  <si>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</si>
  <si>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</si>
  <si>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</si>
  <si>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</si>
  <si>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</si>
  <si>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</si>
  <si>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</si>
  <si>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</si>
  <si>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</si>
  <si>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</si>
  <si>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</si>
  <si>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</si>
  <si>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</si>
  <si>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</si>
  <si>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</si>
  <si>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</si>
  <si>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</si>
  <si>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</si>
  <si>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</si>
  <si>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</si>
  <si>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</si>
  <si>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</si>
  <si>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</si>
  <si>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</si>
  <si>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</si>
  <si>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</si>
  <si>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</si>
  <si>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</si>
  <si>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</si>
  <si>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</si>
  <si>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</si>
  <si>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</si>
  <si>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</si>
  <si>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</si>
  <si>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</si>
  <si>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</si>
  <si>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</si>
  <si>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</si>
  <si>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</si>
  <si>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</si>
  <si>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</si>
  <si>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</si>
  <si>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</si>
  <si>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</si>
  <si>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</si>
  <si>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</si>
  <si>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</si>
  <si>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</si>
  <si>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</si>
  <si>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</si>
  <si>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</si>
  <si>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</si>
  <si>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</si>
  <si>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</si>
  <si>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</si>
  <si>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</si>
  <si>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</si>
  <si>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</si>
  <si>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</si>
  <si>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</si>
  <si>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</si>
  <si>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</si>
  <si>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</si>
  <si>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</si>
  <si>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</si>
  <si>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</si>
  <si>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</si>
  <si>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</si>
  <si>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</si>
  <si>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</si>
  <si>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</si>
  <si>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</si>
  <si>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</si>
  <si>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</si>
  <si>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</si>
  <si>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</si>
  <si>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</si>
  <si>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</si>
  <si>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</si>
  <si>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</si>
  <si>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</si>
  <si>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</si>
  <si>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</si>
  <si>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</si>
  <si>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</si>
  <si>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</si>
  <si>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</si>
  <si>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</si>
  <si>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</si>
  <si>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</si>
  <si>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</si>
  <si>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</si>
  <si>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</si>
  <si>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</si>
  <si>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</si>
  <si>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</si>
  <si>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</si>
  <si>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</si>
  <si>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</si>
  <si>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</si>
  <si>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</si>
  <si>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</si>
  <si>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</si>
  <si>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</si>
  <si>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</si>
  <si>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</si>
  <si>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</si>
  <si>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</si>
  <si>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</si>
  <si>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</si>
  <si>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</si>
  <si>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</si>
  <si>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</si>
  <si>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</si>
  <si>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</si>
  <si>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</si>
  <si>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</si>
  <si>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</si>
  <si>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</si>
  <si>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</si>
  <si>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</si>
  <si>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</si>
  <si>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</si>
  <si>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</si>
  <si>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</si>
  <si>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</si>
  <si>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</si>
  <si>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</si>
  <si>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</si>
  <si>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</si>
  <si>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</si>
  <si>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</si>
  <si>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</si>
  <si>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</si>
  <si>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</si>
  <si>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</si>
  <si>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</si>
  <si>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</si>
  <si>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</si>
  <si>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</si>
  <si>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</si>
  <si>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</si>
  <si>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</si>
  <si>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</si>
  <si>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</si>
  <si>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</si>
  <si>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</si>
  <si>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</si>
  <si>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</si>
  <si>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</si>
  <si>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</si>
  <si>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</si>
  <si>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</si>
  <si>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</si>
  <si>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</si>
  <si>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</si>
  <si>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</si>
  <si>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</si>
  <si>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</si>
  <si>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</si>
  <si>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</si>
  <si>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</si>
  <si>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</si>
  <si>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</si>
  <si>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</si>
  <si>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</si>
  <si>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</si>
  <si>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</si>
  <si>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</si>
  <si>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</si>
  <si>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</si>
  <si>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</si>
  <si>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</si>
  <si>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</si>
  <si>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</si>
  <si>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</si>
  <si>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</si>
  <si>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</si>
  <si>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</si>
  <si>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</si>
  <si>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</si>
  <si>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</si>
  <si>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</si>
  <si>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</si>
  <si>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</si>
  <si>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</si>
  <si>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</si>
  <si>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</si>
  <si>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</si>
  <si>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</si>
  <si>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</si>
  <si>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</si>
  <si>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</si>
  <si>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</si>
  <si>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</si>
  <si>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</si>
  <si>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</si>
  <si>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</si>
  <si>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</si>
  <si>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</si>
  <si>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</si>
  <si>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</si>
  <si>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</si>
  <si>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</si>
  <si>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</si>
  <si>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</si>
  <si>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</si>
  <si>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</si>
  <si>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</si>
  <si>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</si>
  <si>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</si>
  <si>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</si>
  <si>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</si>
  <si>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</si>
  <si>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</si>
  <si>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</si>
  <si>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</si>
  <si>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</si>
  <si>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</si>
  <si>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</si>
  <si>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</si>
  <si>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</si>
  <si>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</si>
  <si>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</si>
  <si>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</si>
  <si>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</si>
  <si>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</si>
  <si>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</si>
  <si>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</si>
  <si>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</si>
  <si>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</si>
  <si>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</si>
  <si>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</si>
  <si>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</si>
  <si>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</si>
  <si>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</si>
  <si>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</si>
  <si>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</si>
  <si>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</si>
  <si>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</si>
  <si>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</si>
  <si>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</si>
  <si>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</si>
  <si>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</si>
  <si>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</si>
  <si>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</si>
  <si>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</si>
  <si>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</si>
  <si>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</si>
  <si>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</si>
  <si>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</si>
  <si>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</si>
  <si>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</si>
  <si>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</si>
  <si>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</si>
  <si>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</si>
  <si>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</si>
  <si>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</si>
  <si>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</si>
  <si>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</si>
  <si>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</si>
  <si>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</si>
  <si>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</si>
  <si>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</si>
  <si>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</si>
  <si>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</si>
  <si>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</si>
  <si>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</si>
  <si>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</si>
  <si>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</si>
  <si>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</si>
  <si>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</si>
  <si>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</si>
  <si>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</si>
  <si>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</si>
  <si>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</si>
  <si>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</si>
  <si>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</si>
  <si>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</si>
  <si>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</si>
  <si>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</si>
  <si>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</si>
  <si>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</si>
  <si>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</si>
  <si>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</si>
  <si>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</si>
  <si>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</si>
  <si>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</si>
  <si>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</si>
  <si>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</si>
  <si>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</si>
  <si>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</si>
  <si>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</si>
  <si>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</si>
  <si>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</si>
  <si>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</si>
  <si>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</si>
  <si>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</si>
  <si>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</si>
  <si>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</si>
  <si>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</si>
  <si>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</si>
  <si>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</si>
  <si>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</si>
  <si>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</si>
  <si>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</si>
  <si>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</si>
  <si>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</si>
  <si>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</si>
  <si>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</si>
  <si>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</si>
  <si>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</si>
  <si>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</si>
  <si>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</si>
  <si>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</si>
  <si>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</si>
  <si>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</si>
  <si>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</si>
  <si>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</si>
  <si>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</si>
  <si>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</si>
  <si>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</si>
  <si>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</si>
  <si>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</si>
  <si>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</si>
  <si>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</si>
  <si>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</si>
  <si>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</si>
  <si>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</si>
  <si>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</si>
  <si>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</si>
  <si>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</si>
  <si>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</si>
  <si>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</si>
  <si>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</si>
  <si>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</si>
  <si>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</si>
  <si>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</si>
  <si>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</si>
  <si>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</si>
  <si>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</si>
  <si>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</si>
  <si>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</si>
  <si>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</si>
  <si>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</si>
  <si>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</si>
  <si>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</si>
  <si>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</si>
  <si>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</si>
  <si>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</si>
  <si>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</si>
  <si>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</si>
  <si>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</si>
  <si>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</si>
  <si>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</si>
  <si>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</si>
  <si>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</si>
  <si>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</si>
  <si>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</si>
  <si>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</si>
  <si>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</si>
  <si>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</si>
  <si>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</si>
  <si>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</si>
  <si>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</si>
  <si>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</si>
  <si>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</si>
  <si>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</si>
  <si>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</si>
  <si>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</si>
  <si>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</si>
  <si>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</si>
  <si>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</si>
  <si>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</si>
  <si>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</si>
  <si>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</si>
  <si>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</si>
  <si>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</si>
  <si>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</si>
  <si>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</si>
  <si>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</si>
  <si>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</si>
  <si>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</si>
  <si>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</si>
  <si>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</si>
  <si>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</si>
  <si>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</si>
  <si>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</si>
  <si>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</si>
  <si>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</si>
  <si>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</si>
  <si>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</si>
  <si>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</si>
  <si>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</si>
  <si>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</si>
  <si>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</si>
  <si>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</si>
  <si>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</si>
  <si>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</si>
  <si>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</si>
  <si>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</si>
  <si>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</si>
  <si>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</si>
  <si>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</si>
  <si>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</si>
  <si>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</si>
  <si>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</si>
  <si>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</si>
  <si>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</si>
  <si>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</si>
  <si>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</si>
  <si>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</si>
  <si>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</si>
  <si>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</si>
  <si>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</si>
  <si>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</si>
  <si>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</si>
  <si>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</si>
  <si>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</si>
  <si>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</si>
  <si>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</si>
  <si>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</si>
  <si>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</si>
  <si>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</si>
  <si>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</si>
  <si>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</si>
  <si>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</si>
  <si>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</si>
  <si>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</si>
  <si>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</si>
  <si>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</si>
  <si>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</si>
  <si>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</si>
  <si>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</si>
  <si>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</si>
  <si>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</si>
  <si>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</si>
  <si>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</si>
  <si>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</si>
  <si>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</si>
  <si>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</si>
  <si>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</si>
  <si>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</si>
  <si>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</si>
  <si>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</si>
  <si>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</si>
  <si>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</si>
  <si>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</si>
  <si>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</si>
  <si>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</si>
  <si>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</si>
  <si>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</si>
  <si>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</si>
  <si>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</si>
  <si>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</si>
  <si>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</si>
  <si>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</si>
  <si>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</si>
  <si>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</si>
  <si>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</si>
  <si>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</si>
  <si>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</si>
  <si>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</si>
  <si>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</si>
  <si>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</si>
  <si>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</si>
  <si>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</si>
  <si>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</si>
  <si>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</si>
  <si>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</si>
  <si>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</si>
  <si>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</si>
  <si>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</si>
  <si>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</si>
  <si>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</si>
  <si>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</si>
  <si>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</si>
  <si>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</si>
  <si>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</si>
  <si>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</si>
  <si>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</si>
  <si>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</si>
  <si>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</si>
  <si>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</si>
  <si>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</si>
  <si>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</si>
  <si>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</si>
  <si>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</si>
  <si>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</si>
  <si>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</si>
  <si>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</si>
  <si>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</si>
  <si>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</si>
  <si>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</si>
  <si>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</si>
  <si>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</si>
  <si>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</si>
  <si>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</si>
  <si>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</si>
  <si>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</si>
  <si>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</si>
  <si>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</si>
  <si>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</si>
  <si>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</si>
  <si>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</si>
  <si>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</si>
  <si>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</si>
  <si>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</si>
  <si>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</si>
  <si>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</si>
  <si>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</si>
  <si>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</si>
  <si>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</si>
  <si>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</si>
  <si>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</si>
  <si>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</si>
  <si>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</si>
  <si>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</si>
  <si>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</si>
  <si>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</si>
  <si>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</si>
  <si>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</si>
  <si>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</si>
  <si>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</si>
  <si>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</si>
  <si>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</si>
  <si>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</si>
  <si>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</si>
  <si>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</si>
  <si>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</si>
  <si>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</si>
  <si>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</si>
  <si>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</si>
  <si>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</si>
  <si>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</si>
  <si>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</si>
  <si>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</si>
  <si>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</si>
  <si>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</si>
  <si>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</si>
  <si>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</si>
  <si>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</si>
  <si>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</si>
  <si>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</si>
  <si>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</si>
  <si>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Даниел  Ризов</t>
  </si>
  <si>
    <t>Даниел Ризов</t>
  </si>
  <si>
    <t>j</t>
  </si>
  <si>
    <t>ІI-ро  тримесечие 2013 г.</t>
  </si>
  <si>
    <t>28 август 2013 г.</t>
  </si>
  <si>
    <t>Дата на съставяне: 28 август 2013 г.</t>
  </si>
  <si>
    <t>Отчетен период: ІI-ро тримесечие 2013 г.</t>
  </si>
  <si>
    <t>Отчетен период: IІ-ро тримесечие 2013 г.</t>
  </si>
  <si>
    <t xml:space="preserve">Дата на съставяне: 28 август 2013 г.                                     </t>
  </si>
  <si>
    <t>Отчетен период: II-ро тримесечие 2013 г.</t>
  </si>
  <si>
    <t xml:space="preserve">                Дата  на съставяне: 28 август 2013 г.</t>
  </si>
  <si>
    <t>Отчетен период: ІI-ро  тримесечие 2013 г.</t>
  </si>
  <si>
    <t>Дата на съставяне  28 август 2013 г.</t>
  </si>
  <si>
    <t>Отчетен период : ІI-ро тримесечие 2013 г.</t>
  </si>
  <si>
    <t>Отчетен период:II-ро тримесечие 2013 г.</t>
  </si>
  <si>
    <r>
      <t xml:space="preserve">Отчетен период: ІI-ро тримесечие 2013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</si>
  <si>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28  август 2013 г.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</si>
</sst>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2" fillId="15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3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pane xSplit="14970" topLeftCell="H1" activePane="topLeft" state="split"/>
      <selection pane="topLeft" activeCell="A89" sqref="A89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897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4377</v>
      </c>
      <c r="D11" s="220">
        <v>4377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3052</v>
      </c>
      <c r="D12" s="220">
        <v>3221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17074</v>
      </c>
      <c r="D13" s="220">
        <v>17421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1175</v>
      </c>
      <c r="D14" s="220">
        <v>1207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605</v>
      </c>
      <c r="D15" s="220">
        <v>628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50</v>
      </c>
      <c r="D16" s="220">
        <v>61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4905</v>
      </c>
      <c r="D17" s="220">
        <v>4736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1127</v>
      </c>
      <c r="D18" s="220">
        <v>1102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32365</v>
      </c>
      <c r="D19" s="224">
        <f>SUM(D11:D18)</f>
        <v>32753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178</v>
      </c>
      <c r="D20" s="220">
        <v>185</v>
      </c>
      <c r="E20" s="315" t="s">
        <v>56</v>
      </c>
      <c r="F20" s="320" t="s">
        <v>57</v>
      </c>
      <c r="G20" s="221">
        <v>13196</v>
      </c>
      <c r="H20" s="221">
        <v>13196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19838</v>
      </c>
      <c r="H21" s="225">
        <f>SUM(H22:H24)</f>
        <v>19483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/>
      <c r="D24" s="220"/>
      <c r="E24" s="315" t="s">
        <v>71</v>
      </c>
      <c r="F24" s="320" t="s">
        <v>72</v>
      </c>
      <c r="G24" s="221">
        <v>19137</v>
      </c>
      <c r="H24" s="221">
        <v>18782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33048</v>
      </c>
      <c r="H25" s="223">
        <f>H19+H20+H21</f>
        <v>32693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613</v>
      </c>
      <c r="D26" s="220">
        <v>601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613</v>
      </c>
      <c r="D27" s="224">
        <f>SUM(D23:D26)</f>
        <v>601</v>
      </c>
      <c r="E27" s="331" t="s">
        <v>82</v>
      </c>
      <c r="F27" s="320" t="s">
        <v>83</v>
      </c>
      <c r="G27" s="223">
        <f>SUM(G28:G30)</f>
        <v>-3054</v>
      </c>
      <c r="H27" s="223">
        <f>SUM(H28:H30)</f>
        <v>-2842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3222</v>
      </c>
      <c r="H28" s="221">
        <v>2813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-6276</v>
      </c>
      <c r="H29" s="418">
        <v>-5655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>
        <v>293</v>
      </c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>
        <v>-81</v>
      </c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-3135</v>
      </c>
      <c r="H33" s="223">
        <f>H27+H31+H32</f>
        <v>-2549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2370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32270</v>
      </c>
      <c r="H36" s="223">
        <f>H25+H17+H33</f>
        <v>32501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2370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12145</v>
      </c>
      <c r="H39" s="221">
        <v>12415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2370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4119</v>
      </c>
      <c r="D48" s="220">
        <v>4119</v>
      </c>
      <c r="E48" s="315" t="s">
        <v>148</v>
      </c>
      <c r="F48" s="320" t="s">
        <v>149</v>
      </c>
      <c r="G48" s="221">
        <v>239</v>
      </c>
      <c r="H48" s="221">
        <v>246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239</v>
      </c>
      <c r="H49" s="223">
        <f>SUM(H43:H48)</f>
        <v>246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4119</v>
      </c>
      <c r="D51" s="224">
        <f>SUM(D47:D50)</f>
        <v>4119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37</v>
      </c>
      <c r="H53" s="221">
        <v>37</v>
      </c>
    </row>
    <row r="54" spans="1:8" ht="15">
      <c r="A54" s="313" t="s">
        <v>165</v>
      </c>
      <c r="B54" s="327" t="s">
        <v>166</v>
      </c>
      <c r="C54" s="220">
        <v>37</v>
      </c>
      <c r="D54" s="220">
        <v>37</v>
      </c>
      <c r="E54" s="315" t="s">
        <v>167</v>
      </c>
      <c r="F54" s="323" t="s">
        <v>168</v>
      </c>
      <c r="G54" s="221">
        <v>57</v>
      </c>
      <c r="H54" s="221">
        <v>62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41040</v>
      </c>
      <c r="D55" s="224">
        <f>D19+D20+D21+D27+D32+D45+D51+D53+D54</f>
        <v>41423</v>
      </c>
      <c r="E55" s="315" t="s">
        <v>171</v>
      </c>
      <c r="F55" s="339" t="s">
        <v>172</v>
      </c>
      <c r="G55" s="223">
        <f>G49+G51+G52+G53+G54</f>
        <v>333</v>
      </c>
      <c r="H55" s="223">
        <f>H49+H51+H52+H53+H54</f>
        <v>345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4418</v>
      </c>
      <c r="D58" s="220">
        <v>4462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4694</v>
      </c>
      <c r="D59" s="220">
        <v>1788</v>
      </c>
      <c r="E59" s="329" t="s">
        <v>180</v>
      </c>
      <c r="F59" s="320" t="s">
        <v>181</v>
      </c>
      <c r="G59" s="221">
        <v>3182</v>
      </c>
      <c r="H59" s="221">
        <v>1830</v>
      </c>
      <c r="M59" s="226"/>
    </row>
    <row r="60" spans="1:8" ht="15">
      <c r="A60" s="313" t="s">
        <v>182</v>
      </c>
      <c r="B60" s="319" t="s">
        <v>183</v>
      </c>
      <c r="C60" s="220">
        <v>400</v>
      </c>
      <c r="D60" s="220">
        <v>307</v>
      </c>
      <c r="E60" s="315" t="s">
        <v>184</v>
      </c>
      <c r="F60" s="320" t="s">
        <v>185</v>
      </c>
      <c r="G60" s="221"/>
      <c r="H60" s="221">
        <v>24</v>
      </c>
    </row>
    <row r="61" spans="1:18" ht="15">
      <c r="A61" s="313" t="s">
        <v>186</v>
      </c>
      <c r="B61" s="322" t="s">
        <v>187</v>
      </c>
      <c r="C61" s="220">
        <v>5843</v>
      </c>
      <c r="D61" s="220">
        <v>6783</v>
      </c>
      <c r="E61" s="321" t="s">
        <v>188</v>
      </c>
      <c r="F61" s="350" t="s">
        <v>189</v>
      </c>
      <c r="G61" s="223">
        <f>SUM(G62:G68)</f>
        <v>5043</v>
      </c>
      <c r="H61" s="223">
        <f>SUM(H62:H68)</f>
        <v>4759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6</v>
      </c>
      <c r="D63" s="220">
        <v>7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15361</v>
      </c>
      <c r="D64" s="224">
        <f>SUM(D58:D63)</f>
        <v>13347</v>
      </c>
      <c r="E64" s="315" t="s">
        <v>199</v>
      </c>
      <c r="F64" s="320" t="s">
        <v>200</v>
      </c>
      <c r="G64" s="221">
        <v>2028</v>
      </c>
      <c r="H64" s="221">
        <v>1844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1768</v>
      </c>
      <c r="H65" s="221">
        <v>1656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844</v>
      </c>
      <c r="H66" s="221">
        <v>857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226</v>
      </c>
      <c r="H67" s="221">
        <v>222</v>
      </c>
    </row>
    <row r="68" spans="1:8" ht="15">
      <c r="A68" s="313" t="s">
        <v>210</v>
      </c>
      <c r="B68" s="319" t="s">
        <v>211</v>
      </c>
      <c r="C68" s="220">
        <v>2453</v>
      </c>
      <c r="D68" s="220">
        <v>2727</v>
      </c>
      <c r="E68" s="315" t="s">
        <v>212</v>
      </c>
      <c r="F68" s="320" t="s">
        <v>213</v>
      </c>
      <c r="G68" s="221">
        <v>162</v>
      </c>
      <c r="H68" s="221">
        <v>165</v>
      </c>
    </row>
    <row r="69" spans="1:8" ht="15">
      <c r="A69" s="313" t="s">
        <v>214</v>
      </c>
      <c r="B69" s="319" t="s">
        <v>215</v>
      </c>
      <c r="C69" s="220">
        <v>258</v>
      </c>
      <c r="D69" s="220">
        <v>289</v>
      </c>
      <c r="E69" s="329" t="s">
        <v>77</v>
      </c>
      <c r="F69" s="320" t="s">
        <v>216</v>
      </c>
      <c r="G69" s="221">
        <v>8067</v>
      </c>
      <c r="H69" s="221">
        <v>8205</v>
      </c>
    </row>
    <row r="70" spans="1:8" ht="15">
      <c r="A70" s="313" t="s">
        <v>217</v>
      </c>
      <c r="B70" s="319" t="s">
        <v>218</v>
      </c>
      <c r="C70" s="220">
        <v>241</v>
      </c>
      <c r="D70" s="220">
        <v>241</v>
      </c>
      <c r="E70" s="315" t="s">
        <v>219</v>
      </c>
      <c r="F70" s="320" t="s">
        <v>220</v>
      </c>
      <c r="G70" s="221">
        <v>37</v>
      </c>
      <c r="H70" s="221">
        <v>142</v>
      </c>
    </row>
    <row r="71" spans="1:18" ht="15">
      <c r="A71" s="313" t="s">
        <v>221</v>
      </c>
      <c r="B71" s="319" t="s">
        <v>222</v>
      </c>
      <c r="C71" s="220">
        <v>100</v>
      </c>
      <c r="D71" s="220">
        <v>84</v>
      </c>
      <c r="E71" s="331" t="s">
        <v>45</v>
      </c>
      <c r="F71" s="351" t="s">
        <v>223</v>
      </c>
      <c r="G71" s="230">
        <f>G59+G60+G61+G69+G70</f>
        <v>16329</v>
      </c>
      <c r="H71" s="230">
        <f>H59+H60+H61+H69+H70</f>
        <v>14960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346</v>
      </c>
      <c r="D72" s="220">
        <v>413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446</v>
      </c>
      <c r="D74" s="220">
        <v>662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3844</v>
      </c>
      <c r="D75" s="224">
        <f>SUM(D67:D74)</f>
        <v>4416</v>
      </c>
      <c r="E75" s="329" t="s">
        <v>159</v>
      </c>
      <c r="F75" s="323" t="s">
        <v>233</v>
      </c>
      <c r="G75" s="221">
        <v>118</v>
      </c>
      <c r="H75" s="221">
        <v>277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16447</v>
      </c>
      <c r="H79" s="231">
        <f>H71+H74+H75+H76</f>
        <v>15237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80</v>
      </c>
      <c r="D87" s="220">
        <v>61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581</v>
      </c>
      <c r="D88" s="220">
        <v>1010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150</v>
      </c>
      <c r="D89" s="220">
        <v>104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811</v>
      </c>
      <c r="D91" s="224">
        <f>SUM(D87:D90)</f>
        <v>1175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139</v>
      </c>
      <c r="D92" s="220">
        <v>137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20155</v>
      </c>
      <c r="D93" s="224">
        <f>D64+D75+D84+D91+D92</f>
        <v>19075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61195</v>
      </c>
      <c r="D94" s="233">
        <f>D93+D55</f>
        <v>60498</v>
      </c>
      <c r="E94" s="368" t="s">
        <v>269</v>
      </c>
      <c r="F94" s="369" t="s">
        <v>270</v>
      </c>
      <c r="G94" s="234">
        <f>G36+G39+G55+G79</f>
        <v>61195</v>
      </c>
      <c r="H94" s="234">
        <f>H36+H39+H55+H79</f>
        <v>60498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898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894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3" ht="12.75">
      <c r="A103" s="238" t="s">
        <v>896</v>
      </c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view="pageBreakPreview" zoomScaleSheetLayoutView="100" zoomScalePageLayoutView="0" workbookViewId="0" topLeftCell="B1">
      <selection activeCell="H44" sqref="H44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900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8976</v>
      </c>
      <c r="D9" s="90">
        <v>8145</v>
      </c>
      <c r="E9" s="390" t="s">
        <v>283</v>
      </c>
      <c r="F9" s="392" t="s">
        <v>284</v>
      </c>
      <c r="G9" s="99">
        <v>12082</v>
      </c>
      <c r="H9" s="99">
        <v>10813</v>
      </c>
    </row>
    <row r="10" spans="1:8" ht="12">
      <c r="A10" s="390" t="s">
        <v>285</v>
      </c>
      <c r="B10" s="391" t="s">
        <v>286</v>
      </c>
      <c r="C10" s="90">
        <v>1158</v>
      </c>
      <c r="D10" s="90">
        <v>1495</v>
      </c>
      <c r="E10" s="390" t="s">
        <v>287</v>
      </c>
      <c r="F10" s="392" t="s">
        <v>288</v>
      </c>
      <c r="G10" s="99">
        <v>1495</v>
      </c>
      <c r="H10" s="99">
        <v>1663</v>
      </c>
    </row>
    <row r="11" spans="1:8" ht="12">
      <c r="A11" s="390" t="s">
        <v>289</v>
      </c>
      <c r="B11" s="391" t="s">
        <v>290</v>
      </c>
      <c r="C11" s="90">
        <v>868</v>
      </c>
      <c r="D11" s="90">
        <v>941</v>
      </c>
      <c r="E11" s="393" t="s">
        <v>291</v>
      </c>
      <c r="F11" s="392" t="s">
        <v>292</v>
      </c>
      <c r="G11" s="99">
        <v>568</v>
      </c>
      <c r="H11" s="99">
        <v>601</v>
      </c>
    </row>
    <row r="12" spans="1:8" ht="12">
      <c r="A12" s="390" t="s">
        <v>293</v>
      </c>
      <c r="B12" s="391" t="s">
        <v>294</v>
      </c>
      <c r="C12" s="90">
        <v>3855</v>
      </c>
      <c r="D12" s="90">
        <v>3751</v>
      </c>
      <c r="E12" s="393" t="s">
        <v>77</v>
      </c>
      <c r="F12" s="392" t="s">
        <v>295</v>
      </c>
      <c r="G12" s="99">
        <v>888</v>
      </c>
      <c r="H12" s="99">
        <v>727</v>
      </c>
    </row>
    <row r="13" spans="1:18" ht="12">
      <c r="A13" s="390" t="s">
        <v>296</v>
      </c>
      <c r="B13" s="391" t="s">
        <v>297</v>
      </c>
      <c r="C13" s="90">
        <v>753</v>
      </c>
      <c r="D13" s="90">
        <v>736</v>
      </c>
      <c r="E13" s="394" t="s">
        <v>50</v>
      </c>
      <c r="F13" s="395" t="s">
        <v>298</v>
      </c>
      <c r="G13" s="417">
        <f>SUM(G9:G12)</f>
        <v>15033</v>
      </c>
      <c r="H13" s="417">
        <f>SUM(H9:H12)</f>
        <v>13804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1649</v>
      </c>
      <c r="D14" s="90">
        <v>1980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-2079</v>
      </c>
      <c r="D15" s="91">
        <v>-2738</v>
      </c>
      <c r="E15" s="388" t="s">
        <v>303</v>
      </c>
      <c r="F15" s="397" t="s">
        <v>304</v>
      </c>
      <c r="G15" s="99">
        <v>5</v>
      </c>
      <c r="H15" s="99">
        <v>4</v>
      </c>
    </row>
    <row r="16" spans="1:8" ht="12">
      <c r="A16" s="390" t="s">
        <v>305</v>
      </c>
      <c r="B16" s="391" t="s">
        <v>306</v>
      </c>
      <c r="C16" s="91">
        <v>186</v>
      </c>
      <c r="D16" s="91">
        <v>146</v>
      </c>
      <c r="E16" s="390" t="s">
        <v>307</v>
      </c>
      <c r="F16" s="396" t="s">
        <v>308</v>
      </c>
      <c r="G16" s="101">
        <v>5</v>
      </c>
      <c r="H16" s="101">
        <v>4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15366</v>
      </c>
      <c r="D19" s="93">
        <f>SUM(D9:D17)</f>
        <v>14456</v>
      </c>
      <c r="E19" s="400" t="s">
        <v>315</v>
      </c>
      <c r="F19" s="396" t="s">
        <v>316</v>
      </c>
      <c r="G19" s="99">
        <v>11</v>
      </c>
      <c r="H19" s="99">
        <v>20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142</v>
      </c>
      <c r="H20" s="99">
        <v>98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>
        <v>11</v>
      </c>
    </row>
    <row r="22" spans="1:8" ht="24">
      <c r="A22" s="387" t="s">
        <v>322</v>
      </c>
      <c r="B22" s="402" t="s">
        <v>323</v>
      </c>
      <c r="C22" s="90">
        <v>10</v>
      </c>
      <c r="D22" s="90">
        <v>213</v>
      </c>
      <c r="E22" s="400" t="s">
        <v>324</v>
      </c>
      <c r="F22" s="396" t="s">
        <v>325</v>
      </c>
      <c r="G22" s="99">
        <v>8</v>
      </c>
      <c r="H22" s="99">
        <v>11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18</v>
      </c>
      <c r="D24" s="90">
        <v>18</v>
      </c>
      <c r="E24" s="394" t="s">
        <v>102</v>
      </c>
      <c r="F24" s="397" t="s">
        <v>332</v>
      </c>
      <c r="G24" s="100">
        <f>SUM(G19:G23)</f>
        <v>161</v>
      </c>
      <c r="H24" s="100">
        <f>SUM(H19:H23)</f>
        <v>140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46</v>
      </c>
      <c r="D25" s="90">
        <v>42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74</v>
      </c>
      <c r="D26" s="93">
        <f>SUM(D22:D25)</f>
        <v>273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15440</v>
      </c>
      <c r="D28" s="94">
        <f>D26+D19</f>
        <v>14729</v>
      </c>
      <c r="E28" s="188" t="s">
        <v>337</v>
      </c>
      <c r="F28" s="397" t="s">
        <v>338</v>
      </c>
      <c r="G28" s="100">
        <f>G13+G15+G24</f>
        <v>15199</v>
      </c>
      <c r="H28" s="100">
        <f>H13+H15+H24</f>
        <v>13948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241</v>
      </c>
      <c r="H30" s="102">
        <f>IF((D28-H28)&gt;0,D28-H28,0)</f>
        <v>781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>
        <v>8</v>
      </c>
    </row>
    <row r="33" spans="1:18" ht="12">
      <c r="A33" s="406" t="s">
        <v>350</v>
      </c>
      <c r="B33" s="403" t="s">
        <v>351</v>
      </c>
      <c r="C33" s="93">
        <f>C28+C31+C32</f>
        <v>15440</v>
      </c>
      <c r="D33" s="93">
        <f>D28+D31+D32</f>
        <v>14729</v>
      </c>
      <c r="E33" s="188" t="s">
        <v>352</v>
      </c>
      <c r="F33" s="397" t="s">
        <v>353</v>
      </c>
      <c r="G33" s="102">
        <f>G32+G31+G28</f>
        <v>15199</v>
      </c>
      <c r="H33" s="102">
        <f>H32+H31+H28</f>
        <v>13956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v>268</v>
      </c>
      <c r="H34" s="100">
        <f>IF((D33-H33)&gt;0,D33-H33,0)</f>
        <v>773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27</v>
      </c>
      <c r="D35" s="93">
        <v>15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27</v>
      </c>
      <c r="D36" s="90">
        <v>15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268</v>
      </c>
      <c r="H39" s="103">
        <v>788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295</v>
      </c>
      <c r="E40" s="188" t="s">
        <v>370</v>
      </c>
      <c r="F40" s="189" t="s">
        <v>372</v>
      </c>
      <c r="G40" s="99">
        <v>187</v>
      </c>
      <c r="H40" s="99">
        <v>281</v>
      </c>
    </row>
    <row r="41" spans="1:18" ht="12">
      <c r="A41" s="188" t="s">
        <v>373</v>
      </c>
      <c r="B41" s="383" t="s">
        <v>374</v>
      </c>
      <c r="C41" s="97"/>
      <c r="D41" s="97">
        <v>0</v>
      </c>
      <c r="E41" s="188" t="s">
        <v>375</v>
      </c>
      <c r="F41" s="189" t="s">
        <v>376</v>
      </c>
      <c r="G41" s="102">
        <v>81</v>
      </c>
      <c r="H41" s="102">
        <v>507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15467</v>
      </c>
      <c r="D42" s="98">
        <f>D33+D35+D39</f>
        <v>14744</v>
      </c>
      <c r="E42" s="191" t="s">
        <v>379</v>
      </c>
      <c r="F42" s="192" t="s">
        <v>380</v>
      </c>
      <c r="G42" s="102">
        <f>G39+G33</f>
        <v>15467</v>
      </c>
      <c r="H42" s="102">
        <v>14744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899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894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19050</v>
      </c>
      <c r="D10" s="104">
        <v>16349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-15622</v>
      </c>
      <c r="D11" s="104">
        <v>-13368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-4749</v>
      </c>
      <c r="D13" s="104">
        <v>-4566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-55</v>
      </c>
      <c r="D14" s="104">
        <v>101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-54</v>
      </c>
      <c r="D15" s="104">
        <v>-73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-31</v>
      </c>
      <c r="D17" s="104">
        <v>-62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-10</v>
      </c>
      <c r="D18" s="104">
        <v>-8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-52</v>
      </c>
      <c r="D19" s="104">
        <v>82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-1523</v>
      </c>
      <c r="D20" s="105">
        <f>SUM(D10:D19)</f>
        <v>-1545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-90</v>
      </c>
      <c r="D22" s="104">
        <v>-135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41</v>
      </c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-11</v>
      </c>
      <c r="D27" s="104">
        <v>-11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>
        <v>27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15</v>
      </c>
      <c r="D29" s="104">
        <v>14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-45</v>
      </c>
      <c r="D32" s="105">
        <f>SUM(D22:D31)</f>
        <v>-105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3083</v>
      </c>
      <c r="D36" s="104">
        <v>2929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-1886</v>
      </c>
      <c r="D37" s="104">
        <v>-1294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-33</v>
      </c>
      <c r="D38" s="104">
        <v>-20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-40</v>
      </c>
      <c r="D39" s="104">
        <v>-44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-106</v>
      </c>
      <c r="D40" s="104">
        <v>4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186</v>
      </c>
      <c r="D41" s="104">
        <v>137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1204</v>
      </c>
      <c r="D42" s="105">
        <f>SUM(D34:D41)</f>
        <v>1712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-364</v>
      </c>
      <c r="D43" s="105">
        <f>D42+D32+D20</f>
        <v>62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1175</v>
      </c>
      <c r="D44" s="198">
        <v>868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811</v>
      </c>
      <c r="D45" s="105">
        <f>D44+D43</f>
        <v>930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661</v>
      </c>
      <c r="D46" s="106">
        <v>826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150</v>
      </c>
      <c r="D47" s="106">
        <v>104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894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4">
      <selection activeCell="M29" sqref="M29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903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13196</v>
      </c>
      <c r="F11" s="108">
        <f>'справка №1-БАЛАНС'!H22</f>
        <v>696</v>
      </c>
      <c r="G11" s="108">
        <f>'справка №1-БАЛАНС'!H23</f>
        <v>5</v>
      </c>
      <c r="H11" s="110">
        <v>18782</v>
      </c>
      <c r="I11" s="108">
        <f>'справка №1-БАЛАНС'!H28+'справка №1-БАЛАНС'!H31</f>
        <v>3106</v>
      </c>
      <c r="J11" s="108">
        <f>'справка №1-БАЛАНС'!H29+'справка №1-БАЛАНС'!H32</f>
        <v>-5655</v>
      </c>
      <c r="K11" s="110">
        <v>0</v>
      </c>
      <c r="L11" s="451">
        <f>SUM(C11:K11)</f>
        <v>32501</v>
      </c>
      <c r="M11" s="108">
        <f>'справка №1-БАЛАНС'!H39</f>
        <v>12415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13196</v>
      </c>
      <c r="F15" s="111">
        <f t="shared" si="2"/>
        <v>696</v>
      </c>
      <c r="G15" s="111">
        <f t="shared" si="2"/>
        <v>5</v>
      </c>
      <c r="H15" s="111">
        <f t="shared" si="2"/>
        <v>18782</v>
      </c>
      <c r="I15" s="111">
        <f t="shared" si="2"/>
        <v>3106</v>
      </c>
      <c r="J15" s="111">
        <f t="shared" si="2"/>
        <v>-5655</v>
      </c>
      <c r="K15" s="111">
        <f t="shared" si="2"/>
        <v>0</v>
      </c>
      <c r="L15" s="451">
        <f t="shared" si="1"/>
        <v>32501</v>
      </c>
      <c r="M15" s="111">
        <f t="shared" si="2"/>
        <v>12415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-81</v>
      </c>
      <c r="K16" s="110"/>
      <c r="L16" s="451">
        <f t="shared" si="1"/>
        <v>-81</v>
      </c>
      <c r="M16" s="110">
        <v>-187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351</v>
      </c>
      <c r="I17" s="112">
        <f t="shared" si="3"/>
        <v>-475</v>
      </c>
      <c r="J17" s="112">
        <f>J18+J19</f>
        <v>0</v>
      </c>
      <c r="K17" s="112">
        <f t="shared" si="3"/>
        <v>0</v>
      </c>
      <c r="L17" s="451">
        <f t="shared" si="1"/>
        <v>-124</v>
      </c>
      <c r="M17" s="112">
        <f>M18+M19</f>
        <v>-260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-124</v>
      </c>
      <c r="J18" s="110"/>
      <c r="K18" s="110"/>
      <c r="L18" s="451">
        <f t="shared" si="1"/>
        <v>-124</v>
      </c>
      <c r="M18" s="110">
        <v>-69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351</v>
      </c>
      <c r="I19" s="110">
        <v>-351</v>
      </c>
      <c r="J19" s="110"/>
      <c r="K19" s="110"/>
      <c r="L19" s="451">
        <f t="shared" si="1"/>
        <v>0</v>
      </c>
      <c r="M19" s="110">
        <v>-191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4</v>
      </c>
      <c r="I28" s="110">
        <v>591</v>
      </c>
      <c r="J28" s="110">
        <v>-621</v>
      </c>
      <c r="K28" s="110"/>
      <c r="L28" s="451">
        <f t="shared" si="1"/>
        <v>-26</v>
      </c>
      <c r="M28" s="110">
        <v>177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19137</v>
      </c>
      <c r="I29" s="109">
        <f t="shared" si="6"/>
        <v>3222</v>
      </c>
      <c r="J29" s="109">
        <f>J11+J17+J20+J21+J24+J28+J27+J16</f>
        <v>-6357</v>
      </c>
      <c r="K29" s="109">
        <f t="shared" si="6"/>
        <v>0</v>
      </c>
      <c r="L29" s="451">
        <f t="shared" si="1"/>
        <v>32270</v>
      </c>
      <c r="M29" s="109">
        <f>M11+M17+M20+M21+M24+M28+M27+M16</f>
        <v>12145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19137</v>
      </c>
      <c r="I32" s="109">
        <f t="shared" si="7"/>
        <v>3222</v>
      </c>
      <c r="J32" s="109">
        <f t="shared" si="7"/>
        <v>-6357</v>
      </c>
      <c r="K32" s="109">
        <f t="shared" si="7"/>
        <v>0</v>
      </c>
      <c r="L32" s="451">
        <f t="shared" si="1"/>
        <v>32270</v>
      </c>
      <c r="M32" s="109">
        <f>M29+M30+M31</f>
        <v>12145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904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894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20">
      <selection activeCell="S24" sqref="S24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905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4377</v>
      </c>
      <c r="E9" s="259"/>
      <c r="F9" s="259"/>
      <c r="G9" s="125">
        <f>D9+E9-F9</f>
        <v>4377</v>
      </c>
      <c r="H9" s="115"/>
      <c r="I9" s="115"/>
      <c r="J9" s="125">
        <f>G9+H9-I9</f>
        <v>4377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4377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7309</v>
      </c>
      <c r="E10" s="259">
        <v>2</v>
      </c>
      <c r="F10" s="259"/>
      <c r="G10" s="125">
        <f aca="true" t="shared" si="2" ref="G10:G40">D10+E10-F10</f>
        <v>7311</v>
      </c>
      <c r="H10" s="115"/>
      <c r="I10" s="115"/>
      <c r="J10" s="125">
        <f aca="true" t="shared" si="3" ref="J10:J40">G10+H10-I10</f>
        <v>7311</v>
      </c>
      <c r="K10" s="115">
        <v>4088</v>
      </c>
      <c r="L10" s="115">
        <v>171</v>
      </c>
      <c r="M10" s="115"/>
      <c r="N10" s="125">
        <f aca="true" t="shared" si="4" ref="N10:N40">K10+L10-M10</f>
        <v>4259</v>
      </c>
      <c r="O10" s="115"/>
      <c r="P10" s="115"/>
      <c r="Q10" s="125">
        <f t="shared" si="0"/>
        <v>4259</v>
      </c>
      <c r="R10" s="125">
        <f t="shared" si="1"/>
        <v>3052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29387</v>
      </c>
      <c r="E11" s="259">
        <v>165</v>
      </c>
      <c r="F11" s="259">
        <v>119</v>
      </c>
      <c r="G11" s="125">
        <f t="shared" si="2"/>
        <v>29433</v>
      </c>
      <c r="H11" s="115"/>
      <c r="I11" s="115"/>
      <c r="J11" s="125">
        <f t="shared" si="3"/>
        <v>29433</v>
      </c>
      <c r="K11" s="115">
        <v>11973</v>
      </c>
      <c r="L11" s="115">
        <v>501</v>
      </c>
      <c r="M11" s="115">
        <v>115</v>
      </c>
      <c r="N11" s="125">
        <f t="shared" si="4"/>
        <v>12359</v>
      </c>
      <c r="O11" s="115"/>
      <c r="P11" s="115"/>
      <c r="Q11" s="125">
        <f t="shared" si="0"/>
        <v>12359</v>
      </c>
      <c r="R11" s="125">
        <f t="shared" si="1"/>
        <v>17074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2160</v>
      </c>
      <c r="E12" s="259">
        <v>3</v>
      </c>
      <c r="F12" s="259"/>
      <c r="G12" s="125">
        <f t="shared" si="2"/>
        <v>2163</v>
      </c>
      <c r="H12" s="115"/>
      <c r="I12" s="115"/>
      <c r="J12" s="125">
        <f t="shared" si="3"/>
        <v>2163</v>
      </c>
      <c r="K12" s="115">
        <v>954</v>
      </c>
      <c r="L12" s="115">
        <v>34</v>
      </c>
      <c r="M12" s="115"/>
      <c r="N12" s="125">
        <f t="shared" si="4"/>
        <v>988</v>
      </c>
      <c r="O12" s="115"/>
      <c r="P12" s="115"/>
      <c r="Q12" s="125">
        <f t="shared" si="0"/>
        <v>988</v>
      </c>
      <c r="R12" s="125">
        <f t="shared" si="1"/>
        <v>1175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1948</v>
      </c>
      <c r="E13" s="259">
        <v>36</v>
      </c>
      <c r="F13" s="259">
        <v>53</v>
      </c>
      <c r="G13" s="125">
        <f t="shared" si="2"/>
        <v>1931</v>
      </c>
      <c r="H13" s="115"/>
      <c r="I13" s="115"/>
      <c r="J13" s="125">
        <f t="shared" si="3"/>
        <v>1931</v>
      </c>
      <c r="K13" s="115">
        <v>1320</v>
      </c>
      <c r="L13" s="115">
        <v>59</v>
      </c>
      <c r="M13" s="115">
        <v>53</v>
      </c>
      <c r="N13" s="125">
        <f t="shared" si="4"/>
        <v>1326</v>
      </c>
      <c r="O13" s="115"/>
      <c r="P13" s="115"/>
      <c r="Q13" s="125">
        <f t="shared" si="0"/>
        <v>1326</v>
      </c>
      <c r="R13" s="125">
        <f t="shared" si="1"/>
        <v>605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340</v>
      </c>
      <c r="E14" s="259"/>
      <c r="F14" s="259"/>
      <c r="G14" s="125">
        <f t="shared" si="2"/>
        <v>340</v>
      </c>
      <c r="H14" s="115"/>
      <c r="I14" s="115"/>
      <c r="J14" s="125">
        <f t="shared" si="3"/>
        <v>340</v>
      </c>
      <c r="K14" s="115">
        <v>279</v>
      </c>
      <c r="L14" s="115">
        <v>11</v>
      </c>
      <c r="M14" s="115"/>
      <c r="N14" s="125">
        <f t="shared" si="4"/>
        <v>290</v>
      </c>
      <c r="O14" s="115"/>
      <c r="P14" s="115"/>
      <c r="Q14" s="125">
        <f t="shared" si="0"/>
        <v>290</v>
      </c>
      <c r="R14" s="125">
        <f t="shared" si="1"/>
        <v>50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4736</v>
      </c>
      <c r="E15" s="259">
        <v>175</v>
      </c>
      <c r="F15" s="259">
        <v>6</v>
      </c>
      <c r="G15" s="125">
        <f t="shared" si="2"/>
        <v>4905</v>
      </c>
      <c r="H15" s="115"/>
      <c r="I15" s="115"/>
      <c r="J15" s="125">
        <f t="shared" si="3"/>
        <v>4905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4905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2159</v>
      </c>
      <c r="E16" s="259">
        <v>79</v>
      </c>
      <c r="F16" s="259">
        <v>1</v>
      </c>
      <c r="G16" s="125">
        <f t="shared" si="2"/>
        <v>2237</v>
      </c>
      <c r="H16" s="115"/>
      <c r="I16" s="115"/>
      <c r="J16" s="125">
        <f t="shared" si="3"/>
        <v>2237</v>
      </c>
      <c r="K16" s="115">
        <v>1062</v>
      </c>
      <c r="L16" s="115">
        <v>49</v>
      </c>
      <c r="M16" s="115">
        <v>1</v>
      </c>
      <c r="N16" s="125">
        <f t="shared" si="4"/>
        <v>1110</v>
      </c>
      <c r="O16" s="115"/>
      <c r="P16" s="115"/>
      <c r="Q16" s="125">
        <f t="shared" si="5"/>
        <v>1110</v>
      </c>
      <c r="R16" s="125">
        <f t="shared" si="6"/>
        <v>1127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52416</v>
      </c>
      <c r="E17" s="264">
        <f aca="true" t="shared" si="7" ref="E17:P17">SUM(E9:E16)</f>
        <v>460</v>
      </c>
      <c r="F17" s="264">
        <f t="shared" si="7"/>
        <v>179</v>
      </c>
      <c r="G17" s="125">
        <f t="shared" si="2"/>
        <v>52697</v>
      </c>
      <c r="H17" s="126">
        <f t="shared" si="7"/>
        <v>0</v>
      </c>
      <c r="I17" s="126">
        <f t="shared" si="7"/>
        <v>0</v>
      </c>
      <c r="J17" s="125">
        <f t="shared" si="3"/>
        <v>52697</v>
      </c>
      <c r="K17" s="126">
        <f t="shared" si="7"/>
        <v>19676</v>
      </c>
      <c r="L17" s="126">
        <f t="shared" si="7"/>
        <v>825</v>
      </c>
      <c r="M17" s="126">
        <f t="shared" si="7"/>
        <v>169</v>
      </c>
      <c r="N17" s="125">
        <f t="shared" si="4"/>
        <v>20332</v>
      </c>
      <c r="O17" s="126">
        <f t="shared" si="7"/>
        <v>0</v>
      </c>
      <c r="P17" s="126">
        <f t="shared" si="7"/>
        <v>0</v>
      </c>
      <c r="Q17" s="125">
        <f t="shared" si="5"/>
        <v>20332</v>
      </c>
      <c r="R17" s="125">
        <f t="shared" si="6"/>
        <v>32365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222</v>
      </c>
      <c r="L18" s="113">
        <v>7</v>
      </c>
      <c r="M18" s="113"/>
      <c r="N18" s="125">
        <f t="shared" si="4"/>
        <v>229</v>
      </c>
      <c r="O18" s="113"/>
      <c r="P18" s="113"/>
      <c r="Q18" s="125">
        <f t="shared" si="5"/>
        <v>229</v>
      </c>
      <c r="R18" s="125">
        <f t="shared" si="6"/>
        <v>178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50</v>
      </c>
      <c r="E22" s="259"/>
      <c r="F22" s="259">
        <v>2</v>
      </c>
      <c r="G22" s="125">
        <f t="shared" si="2"/>
        <v>48</v>
      </c>
      <c r="H22" s="115"/>
      <c r="I22" s="115"/>
      <c r="J22" s="125">
        <f t="shared" si="3"/>
        <v>48</v>
      </c>
      <c r="K22" s="115">
        <v>50</v>
      </c>
      <c r="L22" s="115"/>
      <c r="M22" s="115">
        <v>2</v>
      </c>
      <c r="N22" s="125">
        <f t="shared" si="4"/>
        <v>48</v>
      </c>
      <c r="O22" s="115"/>
      <c r="P22" s="115"/>
      <c r="Q22" s="125">
        <f t="shared" si="5"/>
        <v>48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7</v>
      </c>
      <c r="L23" s="115"/>
      <c r="M23" s="115"/>
      <c r="N23" s="125">
        <f t="shared" si="4"/>
        <v>7</v>
      </c>
      <c r="O23" s="115"/>
      <c r="P23" s="115"/>
      <c r="Q23" s="125">
        <f t="shared" si="5"/>
        <v>7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809</v>
      </c>
      <c r="E24" s="259">
        <v>48</v>
      </c>
      <c r="F24" s="259"/>
      <c r="G24" s="125">
        <f t="shared" si="2"/>
        <v>857</v>
      </c>
      <c r="H24" s="115"/>
      <c r="I24" s="115"/>
      <c r="J24" s="125">
        <f t="shared" si="3"/>
        <v>857</v>
      </c>
      <c r="K24" s="115">
        <v>208</v>
      </c>
      <c r="L24" s="115">
        <v>36</v>
      </c>
      <c r="M24" s="115"/>
      <c r="N24" s="125">
        <f t="shared" si="4"/>
        <v>244</v>
      </c>
      <c r="O24" s="115"/>
      <c r="P24" s="115"/>
      <c r="Q24" s="125">
        <f t="shared" si="5"/>
        <v>244</v>
      </c>
      <c r="R24" s="125">
        <f t="shared" si="6"/>
        <v>613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884</v>
      </c>
      <c r="E25" s="260">
        <f aca="true" t="shared" si="8" ref="E25:P25">SUM(E21:E24)</f>
        <v>48</v>
      </c>
      <c r="F25" s="260">
        <f t="shared" si="8"/>
        <v>2</v>
      </c>
      <c r="G25" s="117">
        <f t="shared" si="2"/>
        <v>930</v>
      </c>
      <c r="H25" s="116">
        <f t="shared" si="8"/>
        <v>0</v>
      </c>
      <c r="I25" s="116">
        <f t="shared" si="8"/>
        <v>0</v>
      </c>
      <c r="J25" s="117">
        <f t="shared" si="3"/>
        <v>930</v>
      </c>
      <c r="K25" s="116">
        <f t="shared" si="8"/>
        <v>283</v>
      </c>
      <c r="L25" s="116">
        <f t="shared" si="8"/>
        <v>36</v>
      </c>
      <c r="M25" s="116">
        <f t="shared" si="8"/>
        <v>2</v>
      </c>
      <c r="N25" s="117">
        <f t="shared" si="4"/>
        <v>317</v>
      </c>
      <c r="O25" s="116">
        <f t="shared" si="8"/>
        <v>0</v>
      </c>
      <c r="P25" s="116">
        <f t="shared" si="8"/>
        <v>0</v>
      </c>
      <c r="Q25" s="117">
        <f t="shared" si="5"/>
        <v>317</v>
      </c>
      <c r="R25" s="117">
        <f t="shared" si="6"/>
        <v>613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210</v>
      </c>
      <c r="G27" s="122">
        <f t="shared" si="2"/>
        <v>2370</v>
      </c>
      <c r="H27" s="121">
        <f t="shared" si="9"/>
        <v>0</v>
      </c>
      <c r="I27" s="121">
        <f t="shared" si="9"/>
        <v>0</v>
      </c>
      <c r="J27" s="122">
        <f t="shared" si="3"/>
        <v>2370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2370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210</v>
      </c>
      <c r="G30" s="125">
        <f t="shared" si="2"/>
        <v>2370</v>
      </c>
      <c r="H30" s="123"/>
      <c r="I30" s="123"/>
      <c r="J30" s="125">
        <f t="shared" si="3"/>
        <v>2370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2370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210</v>
      </c>
      <c r="G38" s="125">
        <f t="shared" si="2"/>
        <v>2370</v>
      </c>
      <c r="H38" s="126">
        <f t="shared" si="13"/>
        <v>0</v>
      </c>
      <c r="I38" s="126">
        <f t="shared" si="13"/>
        <v>0</v>
      </c>
      <c r="J38" s="125">
        <f t="shared" si="3"/>
        <v>2370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2370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57645</v>
      </c>
      <c r="E40" s="599">
        <f>E17+E18+E25+E38+E39</f>
        <v>508</v>
      </c>
      <c r="F40" s="599">
        <f>F17+F18+F25+F38+F39</f>
        <v>391</v>
      </c>
      <c r="G40" s="125">
        <f t="shared" si="2"/>
        <v>57762</v>
      </c>
      <c r="H40" s="599">
        <f>H17+H18+H25+H38+H39</f>
        <v>0</v>
      </c>
      <c r="I40" s="599">
        <f>I17+I18+I25+I38+I39</f>
        <v>0</v>
      </c>
      <c r="J40" s="125">
        <f t="shared" si="3"/>
        <v>57762</v>
      </c>
      <c r="K40" s="599">
        <f>K17+K18+K25+K38+K39</f>
        <v>20181</v>
      </c>
      <c r="L40" s="599">
        <f>L17+L18+L25+L38+L39</f>
        <v>868</v>
      </c>
      <c r="M40" s="599">
        <f>M17+M18+M25+M38+M39</f>
        <v>171</v>
      </c>
      <c r="N40" s="125">
        <f t="shared" si="4"/>
        <v>20878</v>
      </c>
      <c r="O40" s="599">
        <f>O17+O18+O25+O38+O39</f>
        <v>0</v>
      </c>
      <c r="P40" s="599">
        <f>P17+P18+P25+P38+P39</f>
        <v>0</v>
      </c>
      <c r="Q40" s="125">
        <f t="shared" si="10"/>
        <v>20878</v>
      </c>
      <c r="R40" s="125">
        <f t="shared" si="11"/>
        <v>36884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1">
      <selection activeCell="F104" sqref="F10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907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4119</v>
      </c>
      <c r="D15" s="167"/>
      <c r="E15" s="180">
        <f t="shared" si="0"/>
        <v>4119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4119</v>
      </c>
      <c r="D19" s="163">
        <f>D11+D15+D16</f>
        <v>0</v>
      </c>
      <c r="E19" s="178">
        <f>E11+E15+E16</f>
        <v>4119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37</v>
      </c>
      <c r="D21" s="167"/>
      <c r="E21" s="180">
        <f t="shared" si="0"/>
        <v>37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2453</v>
      </c>
      <c r="D28" s="167">
        <v>2235</v>
      </c>
      <c r="E28" s="180">
        <f t="shared" si="0"/>
        <v>218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258</v>
      </c>
      <c r="D29" s="167">
        <v>34</v>
      </c>
      <c r="E29" s="180">
        <f t="shared" si="0"/>
        <v>224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40</v>
      </c>
      <c r="D31" s="167">
        <v>15</v>
      </c>
      <c r="E31" s="180">
        <f t="shared" si="0"/>
        <v>25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60</v>
      </c>
      <c r="D32" s="167">
        <v>60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346</v>
      </c>
      <c r="D33" s="164">
        <f>SUM(D34:D37)</f>
        <v>346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4</v>
      </c>
      <c r="D34" s="167">
        <v>4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342</v>
      </c>
      <c r="D35" s="167">
        <v>342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446</v>
      </c>
      <c r="D38" s="164">
        <f>SUM(D39:D42)</f>
        <v>46</v>
      </c>
      <c r="E38" s="181">
        <f>SUM(E39:E42)</f>
        <v>400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446</v>
      </c>
      <c r="D42" s="167">
        <v>46</v>
      </c>
      <c r="E42" s="180">
        <f t="shared" si="0"/>
        <v>400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3844</v>
      </c>
      <c r="D43" s="163">
        <f>D24+D28+D29+D31+D30+D32+D33+D38</f>
        <v>2930</v>
      </c>
      <c r="E43" s="178">
        <f>E24+E28+E29+E31+E30+E32+E33+E38</f>
        <v>914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8000</v>
      </c>
      <c r="D44" s="162">
        <f>D43+D21+D19+D9</f>
        <v>2930</v>
      </c>
      <c r="E44" s="178">
        <f>E43+E21+E19+E9</f>
        <v>5070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239</v>
      </c>
      <c r="D64" s="167"/>
      <c r="E64" s="179">
        <f t="shared" si="1"/>
        <v>239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239</v>
      </c>
      <c r="D65" s="168"/>
      <c r="E65" s="179">
        <f t="shared" si="1"/>
        <v>239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239</v>
      </c>
      <c r="D66" s="162">
        <f>D52+D56+D61+D62+D63+D64</f>
        <v>0</v>
      </c>
      <c r="E66" s="179">
        <f t="shared" si="1"/>
        <v>239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37</v>
      </c>
      <c r="D68" s="167"/>
      <c r="E68" s="179">
        <f t="shared" si="1"/>
        <v>37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3182</v>
      </c>
      <c r="D75" s="162">
        <f>D76+D78</f>
        <v>3182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3182</v>
      </c>
      <c r="D76" s="167">
        <v>3182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0</v>
      </c>
      <c r="D80" s="162">
        <f>SUM(D81:D84)</f>
        <v>0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5043</v>
      </c>
      <c r="D85" s="163">
        <f>SUM(D86:D90)+D94</f>
        <v>4715</v>
      </c>
      <c r="E85" s="163">
        <f>SUM(E86:E90)+E94</f>
        <v>328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/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2028</v>
      </c>
      <c r="D87" s="167">
        <v>1825</v>
      </c>
      <c r="E87" s="179">
        <f t="shared" si="1"/>
        <v>203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1768</v>
      </c>
      <c r="D88" s="167">
        <v>1751</v>
      </c>
      <c r="E88" s="179">
        <f t="shared" si="1"/>
        <v>17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844</v>
      </c>
      <c r="D89" s="167">
        <v>759</v>
      </c>
      <c r="E89" s="179">
        <f t="shared" si="1"/>
        <v>85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162</v>
      </c>
      <c r="D90" s="162">
        <f>SUM(D91:D93)</f>
        <v>157</v>
      </c>
      <c r="E90" s="162">
        <f>SUM(E91:E93)</f>
        <v>5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1</v>
      </c>
      <c r="D91" s="167"/>
      <c r="E91" s="179">
        <f t="shared" si="1"/>
        <v>1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26</v>
      </c>
      <c r="D92" s="167">
        <v>22</v>
      </c>
      <c r="E92" s="179">
        <f t="shared" si="1"/>
        <v>4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135</v>
      </c>
      <c r="D93" s="167">
        <v>135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226</v>
      </c>
      <c r="D94" s="167">
        <v>223</v>
      </c>
      <c r="E94" s="179">
        <f t="shared" si="1"/>
        <v>3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8067</v>
      </c>
      <c r="D95" s="167">
        <v>6764</v>
      </c>
      <c r="E95" s="179">
        <f t="shared" si="1"/>
        <v>1303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16292</v>
      </c>
      <c r="D96" s="163">
        <f>D85+D80+D75+D71+D95</f>
        <v>14661</v>
      </c>
      <c r="E96" s="163">
        <f>E85+E80+E75+E71+E95</f>
        <v>1631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16568</v>
      </c>
      <c r="D97" s="163">
        <f>D96+D68+D66</f>
        <v>14661</v>
      </c>
      <c r="E97" s="163">
        <f>E96+E68+E66</f>
        <v>1907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142</v>
      </c>
      <c r="D104" s="167"/>
      <c r="E104" s="167">
        <v>105</v>
      </c>
      <c r="F104" s="186">
        <f>C104+D104-E104</f>
        <v>37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142</v>
      </c>
      <c r="D105" s="162">
        <f>SUM(D102:D104)</f>
        <v>0</v>
      </c>
      <c r="E105" s="162">
        <f>SUM(E102:E104)</f>
        <v>105</v>
      </c>
      <c r="F105" s="162">
        <f>SUM(F102:F104)</f>
        <v>37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899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894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E1">
      <selection activeCell="A30" sqref="A30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908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2251608</v>
      </c>
      <c r="D12" s="154"/>
      <c r="E12" s="154"/>
      <c r="F12" s="154">
        <v>2176</v>
      </c>
      <c r="G12" s="154"/>
      <c r="H12" s="154"/>
      <c r="I12" s="588">
        <f>F12+G12-H12</f>
        <v>2176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2277473</v>
      </c>
      <c r="D17" s="267">
        <f t="shared" si="1"/>
        <v>0</v>
      </c>
      <c r="E17" s="267">
        <f t="shared" si="1"/>
        <v>0</v>
      </c>
      <c r="F17" s="267">
        <f t="shared" si="1"/>
        <v>2370</v>
      </c>
      <c r="G17" s="267">
        <f t="shared" si="1"/>
        <v>0</v>
      </c>
      <c r="H17" s="267">
        <f t="shared" si="1"/>
        <v>0</v>
      </c>
      <c r="I17" s="588">
        <f t="shared" si="0"/>
        <v>2370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894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7">
      <selection activeCell="A42" sqref="A41:A42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909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40</v>
      </c>
      <c r="D28" s="605"/>
      <c r="E28" s="603">
        <v>40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2370</v>
      </c>
      <c r="D29" s="605"/>
      <c r="E29" s="603">
        <f>E17+E28</f>
        <v>210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2370</v>
      </c>
      <c r="D30" s="604"/>
      <c r="E30" s="600">
        <f>E29</f>
        <v>210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910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612" t="s">
        <v>894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2013-08-28T11:03:25Z</cp:lastPrinted>
  <dcterms:created xsi:type="dcterms:W3CDTF">2000-06-29T12:02:40Z</dcterms:created>
  <dcterms:modified xsi:type="dcterms:W3CDTF">2013-08-26T08:26:14Z</dcterms:modified>
  <cp:category/>
  <cp:version/>
  <cp:contentType/>
  <cp:contentStatus/>
</cp:coreProperties>
</file>