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<sst xmlns="http://schemas.openxmlformats.org/spreadsheetml/2006/main" count="1058" uniqueCount="875">
  <si>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</si>
  <si>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</si>
  <si>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</si>
  <si>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</si>
  <si>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</si>
  <si>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</si>
  <si>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</si>
  <si>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</si>
  <si>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</si>
  <si>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</si>
  <si>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</si>
  <si>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</si>
  <si>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</si>
  <si>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</si>
  <si>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</si>
  <si>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</si>
  <si>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</si>
  <si>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</si>
  <si>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</si>
  <si>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</si>
  <si>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</si>
  <si>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</si>
  <si>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</si>
  <si>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</si>
  <si>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</si>
  <si>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</si>
  <si>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</si>
  <si>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</si>
  <si>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</si>
  <si>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</si>
  <si>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</si>
  <si>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</si>
  <si>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</si>
  <si>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</si>
  <si>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</si>
  <si>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</si>
  <si>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</si>
  <si>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</si>
  <si>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</si>
  <si>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</si>
  <si>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</si>
  <si>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</si>
  <si>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</si>
  <si>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</si>
  <si>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</si>
  <si>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</si>
  <si>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</si>
  <si>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</si>
  <si>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</si>
  <si>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</si>
  <si>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</si>
  <si>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</si>
  <si>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</si>
  <si>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</si>
  <si>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</si>
  <si>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</si>
  <si>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</si>
  <si>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</si>
  <si>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</si>
  <si>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</si>
  <si>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</si>
  <si>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</si>
  <si>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</si>
  <si>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</si>
  <si>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</si>
  <si>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</si>
  <si>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</si>
  <si>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</si>
  <si>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</si>
  <si>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</si>
  <si>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</si>
  <si>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</si>
  <si>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</si>
  <si>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</si>
  <si>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</si>
  <si>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</si>
  <si>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</si>
  <si>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</si>
  <si>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</si>
  <si>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</si>
  <si>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</si>
  <si>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</si>
  <si>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</si>
  <si>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</si>
  <si>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</si>
  <si>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</si>
  <si>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</si>
  <si>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</si>
  <si>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</si>
  <si>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</si>
  <si>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</si>
  <si>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</si>
  <si>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</si>
  <si>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</si>
  <si>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</si>
  <si>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</si>
  <si>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</si>
  <si>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</si>
  <si>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</si>
  <si>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</si>
  <si>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</si>
  <si>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</si>
  <si>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</si>
  <si>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</si>
  <si>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</si>
  <si>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</si>
  <si>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</si>
  <si>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</si>
  <si>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</si>
  <si>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</si>
  <si>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</si>
  <si>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</si>
  <si>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</si>
  <si>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</si>
  <si>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</si>
  <si>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</si>
  <si>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</si>
  <si>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</si>
  <si>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</si>
  <si>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</si>
  <si>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</si>
  <si>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</si>
  <si>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</si>
  <si>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</si>
  <si>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</si>
  <si>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</si>
  <si>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</si>
  <si>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</si>
  <si>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</si>
  <si>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</si>
  <si>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</si>
  <si>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</si>
  <si>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</si>
  <si>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</si>
  <si>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</si>
  <si>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</si>
  <si>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</si>
  <si>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</si>
  <si>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</si>
  <si>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</si>
  <si>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</si>
  <si>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</si>
  <si>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</si>
  <si>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</si>
  <si>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</si>
  <si>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</si>
  <si>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</si>
  <si>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</si>
  <si>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</si>
  <si>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</si>
  <si>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</si>
  <si>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</si>
  <si>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</si>
  <si>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</si>
  <si>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</si>
  <si>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</si>
  <si>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</si>
  <si>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</si>
  <si>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</si>
  <si>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</si>
  <si>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</si>
  <si>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</si>
  <si>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</si>
  <si>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</si>
  <si>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</si>
  <si>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</si>
  <si>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</si>
  <si>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</si>
  <si>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</si>
  <si>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</si>
  <si>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</si>
  <si>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</si>
  <si>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</si>
  <si>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</si>
  <si>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</si>
  <si>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</si>
  <si>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</si>
  <si>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</si>
  <si>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</si>
  <si>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</si>
  <si>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</si>
  <si>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</si>
  <si>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</si>
  <si>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</si>
  <si>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</si>
  <si>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</si>
  <si>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</si>
  <si>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</si>
  <si>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</si>
  <si>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</si>
  <si>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</si>
  <si>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</si>
  <si>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</si>
  <si>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</si>
  <si>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</si>
  <si>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</si>
  <si>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</si>
  <si>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</si>
  <si>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</si>
  <si>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</si>
  <si>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</si>
  <si>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</si>
  <si>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</si>
  <si>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</si>
  <si>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</si>
  <si>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</si>
  <si>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</si>
  <si>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</si>
  <si>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</si>
  <si>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</si>
  <si>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</si>
  <si>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</si>
  <si>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</si>
  <si>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</si>
  <si>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</si>
  <si>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</si>
  <si>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</si>
  <si>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</si>
  <si>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</si>
  <si>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</si>
  <si>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</si>
  <si>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</si>
  <si>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</si>
  <si>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</si>
  <si>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</si>
  <si>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</si>
  <si>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</si>
  <si>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</si>
  <si>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</si>
  <si>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</si>
  <si>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</si>
  <si>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</si>
  <si>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</si>
  <si>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</si>
  <si>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</si>
  <si>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</si>
  <si>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</si>
  <si>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</si>
  <si>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</si>
  <si>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</si>
  <si>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</si>
  <si>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</si>
  <si>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</si>
  <si>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</si>
  <si>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</si>
  <si>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</si>
  <si>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</si>
  <si>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</si>
  <si>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</si>
  <si>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</si>
  <si>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</si>
  <si>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</si>
  <si>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</si>
  <si>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</si>
  <si>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</si>
  <si>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</si>
  <si>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</si>
  <si>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</si>
  <si>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</si>
  <si>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</si>
  <si>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</si>
  <si>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</si>
  <si>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</si>
  <si>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</si>
  <si>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</si>
  <si>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</si>
  <si>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</si>
  <si>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</si>
  <si>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</si>
  <si>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</si>
  <si>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</si>
  <si>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</si>
  <si>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</si>
  <si>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</si>
  <si>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</si>
  <si>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</si>
  <si>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</si>
  <si>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</si>
  <si>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</si>
  <si>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</si>
  <si>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</si>
  <si>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</si>
  <si>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</si>
  <si>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</si>
  <si>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</si>
  <si>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</si>
  <si>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</si>
  <si>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</si>
  <si>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</si>
  <si>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</si>
  <si>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</si>
  <si>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</si>
  <si>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</si>
  <si>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</si>
  <si>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</si>
  <si>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</si>
  <si>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</si>
  <si>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</si>
  <si>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</si>
  <si>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</si>
  <si>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</si>
  <si>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</si>
  <si>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</si>
  <si>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</si>
  <si>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</si>
  <si>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</si>
  <si>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</si>
  <si>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</si>
  <si>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</si>
  <si>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</si>
  <si>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</si>
  <si>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</si>
  <si>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</si>
  <si>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</si>
  <si>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</si>
  <si>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</si>
  <si>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</si>
  <si>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</si>
  <si>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</si>
  <si>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</si>
  <si>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</si>
  <si>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</si>
  <si>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</si>
  <si>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</si>
  <si>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</si>
  <si>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</si>
  <si>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</si>
  <si>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</si>
  <si>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</si>
  <si>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</si>
  <si>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</si>
  <si>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</si>
  <si>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</si>
  <si>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</si>
  <si>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</si>
  <si>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</si>
  <si>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</si>
  <si>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</si>
  <si>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</si>
  <si>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</si>
  <si>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</si>
  <si>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</si>
  <si>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</si>
  <si>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</si>
  <si>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</si>
  <si>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</si>
  <si>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</si>
  <si>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</si>
  <si>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</si>
  <si>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</si>
  <si>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</si>
  <si>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</si>
  <si>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</si>
  <si>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</si>
  <si>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</si>
  <si>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</si>
  <si>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</si>
  <si>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</si>
  <si>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</si>
  <si>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</si>
  <si>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</si>
  <si>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</si>
  <si>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</si>
  <si>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</si>
  <si>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</si>
  <si>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</si>
  <si>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</si>
  <si>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</si>
  <si>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</si>
  <si>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</si>
  <si>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</si>
  <si>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</si>
  <si>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</si>
  <si>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</si>
  <si>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</si>
  <si>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</si>
  <si>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</si>
  <si>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</si>
  <si>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</si>
  <si>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</si>
  <si>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</si>
  <si>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</si>
  <si>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</si>
  <si>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</si>
  <si>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</si>
  <si>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</si>
  <si>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</si>
  <si>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</si>
  <si>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</si>
  <si>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</si>
  <si>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</si>
  <si>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</si>
  <si>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</si>
  <si>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</si>
  <si>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</si>
  <si>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</si>
  <si>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</si>
  <si>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</si>
  <si>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</si>
  <si>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</si>
  <si>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</si>
  <si>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</si>
  <si>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</si>
  <si>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</si>
  <si>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</si>
  <si>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</si>
  <si>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</si>
  <si>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</si>
  <si>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</si>
  <si>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</si>
  <si>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</si>
  <si>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</si>
  <si>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</si>
  <si>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</si>
  <si>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</si>
  <si>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</si>
  <si>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</si>
  <si>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</si>
  <si>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</si>
  <si>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</si>
  <si>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</si>
  <si>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</si>
  <si>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</si>
  <si>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</si>
  <si>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</si>
  <si>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</si>
  <si>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</si>
  <si>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</si>
  <si>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</si>
  <si>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</si>
  <si>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</si>
  <si>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</si>
  <si>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</si>
  <si>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</si>
  <si>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</si>
  <si>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</si>
  <si>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</si>
  <si>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</si>
  <si>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</si>
  <si>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</si>
  <si>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</si>
  <si>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</si>
  <si>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</si>
  <si>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</si>
  <si>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</si>
  <si>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</si>
  <si>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</si>
  <si>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</si>
  <si>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</si>
  <si>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</si>
  <si>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</si>
  <si>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</si>
  <si>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</si>
  <si>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</si>
  <si>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</si>
  <si>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</si>
  <si>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</si>
  <si>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</si>
  <si>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</si>
  <si>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</si>
  <si>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</si>
  <si>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</si>
  <si>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</si>
  <si>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</si>
  <si>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</si>
  <si>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</si>
  <si>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</si>
  <si>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</si>
  <si>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</si>
  <si>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</si>
  <si>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</si>
  <si>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</si>
  <si>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</si>
  <si>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</si>
  <si>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</si>
  <si>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</si>
  <si>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</si>
  <si>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</si>
  <si>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</si>
  <si>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</si>
  <si>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</si>
  <si>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</si>
  <si>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</si>
  <si>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</si>
  <si>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</si>
  <si>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</si>
  <si>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</si>
  <si>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</si>
  <si>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</si>
  <si>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</si>
  <si>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</si>
  <si>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</si>
  <si>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</si>
  <si>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</si>
  <si>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</si>
  <si>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</si>
  <si>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</si>
  <si>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</si>
  <si>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</si>
  <si>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</si>
  <si>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</si>
  <si>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</si>
  <si>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</si>
  <si>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</si>
  <si>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</si>
  <si>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</si>
  <si>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</si>
  <si>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</si>
  <si>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</si>
  <si>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</si>
  <si>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</si>
  <si>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</si>
  <si>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</si>
  <si>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</si>
  <si>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</si>
  <si>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</si>
  <si>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</si>
  <si>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</si>
  <si>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</si>
  <si>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</si>
  <si>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</si>
  <si>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</si>
  <si>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</si>
  <si>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</si>
  <si>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</si>
  <si>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</si>
  <si>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</si>
  <si>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</si>
  <si>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</si>
  <si>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</si>
  <si>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</si>
  <si>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</si>
  <si>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</si>
  <si>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</si>
  <si>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</si>
  <si>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</si>
  <si>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</si>
  <si>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</si>
  <si>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</si>
  <si>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</si>
  <si>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</si>
  <si>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</si>
  <si>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</si>
  <si>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</si>
  <si>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</si>
  <si>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</si>
  <si>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</si>
  <si>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</si>
  <si>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</si>
  <si>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</si>
  <si>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</si>
  <si>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</si>
  <si>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</si>
  <si>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</si>
  <si>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</si>
  <si>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</si>
  <si>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</si>
  <si>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</si>
  <si>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</si>
  <si>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</si>
  <si>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</si>
  <si>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</si>
  <si>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</si>
  <si>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</si>
  <si>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</si>
  <si>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</si>
  <si>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</si>
  <si>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</si>
  <si>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</si>
  <si>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</si>
  <si>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</si>
  <si>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</si>
  <si>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</si>
  <si>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</si>
  <si>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</si>
  <si>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</si>
  <si>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</si>
  <si>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</si>
  <si>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</si>
  <si>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</si>
  <si>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</si>
  <si>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</si>
  <si>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</si>
  <si>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</si>
  <si>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</si>
  <si>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</si>
  <si>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</si>
  <si>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</si>
  <si>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</si>
  <si>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</si>
  <si>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</si>
  <si>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</si>
  <si>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</si>
  <si>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</si>
  <si>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</si>
  <si>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</si>
  <si>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</si>
  <si>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</si>
  <si>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</si>
  <si>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</si>
  <si>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</si>
  <si>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</si>
  <si>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</si>
  <si>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</si>
  <si>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</si>
  <si>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</si>
  <si>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</si>
  <si>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</si>
  <si>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</si>
  <si>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</si>
  <si>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</si>
  <si>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</si>
  <si>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</si>
  <si>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</si>
  <si>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</si>
  <si>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</si>
  <si>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</si>
  <si>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</si>
  <si>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</si>
  <si>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</si>
  <si>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</si>
  <si>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</si>
  <si>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</si>
  <si>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</si>
  <si>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</si>
  <si>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</si>
  <si>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</si>
  <si>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</si>
  <si>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</si>
  <si>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</si>
  <si>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</si>
  <si>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</si>
  <si>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</si>
  <si>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</si>
  <si>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</si>
  <si>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</si>
  <si>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</si>
  <si>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</si>
  <si>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</si>
  <si>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</si>
  <si>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</si>
  <si>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</si>
  <si>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</si>
  <si>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</si>
  <si>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</si>
  <si>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</si>
  <si>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</si>
  <si>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</si>
  <si>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</si>
  <si>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</si>
  <si>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</si>
  <si>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</si>
  <si>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</si>
  <si>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</si>
  <si>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</si>
  <si>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</si>
  <si>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</si>
  <si>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</si>
  <si>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</si>
  <si>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</si>
  <si>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</si>
  <si>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</si>
  <si>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</si>
  <si>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</si>
  <si>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</si>
  <si>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</si>
  <si>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</si>
  <si>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</si>
  <si>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</si>
  <si>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</si>
  <si>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</si>
  <si>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</si>
  <si>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</si>
  <si>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</si>
  <si>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</si>
  <si>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</si>
  <si>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</si>
  <si>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</si>
  <si>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</si>
  <si>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</si>
  <si>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</si>
  <si>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</si>
  <si>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</si>
  <si>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</si>
  <si>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</si>
  <si>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</si>
  <si>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</si>
  <si>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</si>
  <si>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</si>
  <si>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</si>
  <si>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</si>
  <si>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</si>
  <si>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</si>
  <si>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</si>
  <si>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</si>
  <si>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</si>
  <si>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</si>
  <si>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</si>
  <si>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</si>
  <si>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</si>
  <si>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</si>
  <si>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</si>
  <si>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</si>
  <si>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</si>
  <si>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</si>
  <si>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</si>
  <si>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</si>
  <si>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</si>
  <si>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</si>
  <si>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</si>
  <si>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</si>
  <si>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</si>
  <si>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</si>
  <si>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</si>
  <si>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</si>
  <si>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</si>
  <si>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</si>
  <si>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</si>
  <si>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</si>
  <si>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</si>
  <si>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</si>
  <si>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</si>
  <si>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</si>
  <si>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</si>
  <si>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</si>
  <si>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</si>
  <si>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</si>
  <si>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</si>
  <si>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</si>
  <si>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</si>
  <si>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</si>
  <si>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</si>
  <si>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</si>
  <si>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</si>
  <si>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</si>
  <si>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</si>
  <si>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</si>
  <si>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</si>
  <si>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</si>
  <si>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</si>
  <si>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</si>
  <si>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</si>
  <si>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</si>
  <si>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</si>
  <si>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</si>
  <si>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</si>
  <si>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</si>
  <si>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</si>
  <si>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</si>
  <si>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</si>
  <si>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</si>
  <si>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</si>
  <si>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</si>
  <si>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</si>
  <si>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</si>
  <si>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</si>
  <si>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</si>
  <si>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</si>
  <si>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</si>
  <si>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</si>
  <si>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</si>
  <si>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</si>
  <si>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</si>
  <si>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</si>
  <si>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</si>
  <si>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</si>
  <si>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</si>
  <si>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</si>
  <si>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</si>
  <si>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</si>
  <si>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</si>
  <si>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</si>
  <si>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</si>
  <si>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</si>
  <si>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</si>
  <si>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</si>
  <si>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</si>
  <si>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</si>
  <si>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</si>
  <si>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</si>
  <si>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</si>
  <si>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</si>
  <si>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</si>
  <si>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</si>
  <si>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</si>
  <si>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</si>
  <si>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</si>
  <si>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</si>
  <si>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</si>
  <si>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</si>
  <si>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</si>
  <si>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</si>
  <si>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</si>
  <si>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</si>
  <si>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</si>
  <si>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</si>
  <si>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</si>
  <si>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</si>
  <si>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</si>
  <si>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</si>
  <si>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</si>
  <si>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</si>
  <si>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</si>
  <si>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</si>
  <si>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</si>
  <si>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</si>
  <si>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</si>
  <si>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</si>
  <si>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</si>
  <si>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</si>
  <si>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</si>
  <si>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</si>
  <si>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</si>
  <si>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</si>
  <si>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</si>
  <si>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</si>
  <si>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</si>
  <si>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</si>
  <si>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</si>
  <si>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</si>
  <si>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</si>
  <si>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</si>
  <si>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</si>
  <si>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</si>
  <si>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</si>
  <si>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</si>
  <si>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</si>
  <si>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</si>
  <si>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</si>
  <si>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</si>
  <si>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</si>
  <si>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</si>
  <si>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</si>
  <si>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</si>
  <si>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</si>
  <si>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</si>
  <si>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</si>
  <si>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</si>
  <si>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</si>
  <si>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</si>
  <si>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</si>
  <si>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</si>
  <si>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</si>
  <si>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</si>
  <si>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</si>
  <si>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</si>
  <si>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</si>
  <si>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</si>
  <si>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</si>
  <si>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</si>
  <si>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</si>
  <si>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</si>
  <si>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</si>
  <si>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</si>
  <si>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</si>
  <si>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</si>
  <si>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</si>
  <si>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</si>
  <si>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</si>
  <si>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</si>
  <si>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</si>
  <si>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</si>
  <si>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</si>
  <si>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</si>
  <si>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</si>
  <si>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</si>
  <si>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</si>
  <si>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</si>
  <si>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</si>
  <si>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</si>
  <si>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</si>
  <si>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"СЕЯЧ ГАБРОВО" ООД</t>
  </si>
  <si>
    <t>1. "БАЛКАНТОН" АД</t>
  </si>
  <si>
    <t>консолидиран междинен отчет</t>
  </si>
  <si>
    <t>01-01-2010 - 31-03-2010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</si>
</sst>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B67">
      <selection activeCell="G65" sqref="G6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870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873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94</v>
      </c>
      <c r="D11" s="151">
        <v>94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99</v>
      </c>
      <c r="D12" s="151">
        <v>101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324</v>
      </c>
      <c r="D13" s="151">
        <v>355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178</v>
      </c>
      <c r="D15" s="151">
        <v>201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23</v>
      </c>
      <c r="D16" s="151">
        <v>56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718</v>
      </c>
      <c r="D19" s="155">
        <f>SUM(D11:D18)</f>
        <v>807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30322</v>
      </c>
      <c r="D20" s="151">
        <v>30392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8243</v>
      </c>
      <c r="H27" s="154">
        <f>SUM(H28:H30)</f>
        <v>6344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8243</v>
      </c>
      <c r="H28" s="152">
        <v>6344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1558</v>
      </c>
      <c r="H31" s="152">
        <v>1899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9801</v>
      </c>
      <c r="H33" s="154">
        <f>H27+H31+H32</f>
        <v>8243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18</v>
      </c>
      <c r="D34" s="155">
        <f>SUM(D35:D38)</f>
        <v>18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2</v>
      </c>
      <c r="D36" s="151">
        <v>2</v>
      </c>
      <c r="E36" s="237" t="s">
        <v>110</v>
      </c>
      <c r="F36" s="261" t="s">
        <v>111</v>
      </c>
      <c r="G36" s="154">
        <f>G25+G17+G33</f>
        <v>11071</v>
      </c>
      <c r="H36" s="154">
        <f>H25+H17+H33</f>
        <v>9513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3</v>
      </c>
      <c r="H39" s="158">
        <v>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14611</v>
      </c>
      <c r="H44" s="152">
        <v>14611</v>
      </c>
    </row>
    <row r="45" spans="1:15" ht="15">
      <c r="A45" s="235" t="s">
        <v>136</v>
      </c>
      <c r="B45" s="249" t="s">
        <v>137</v>
      </c>
      <c r="C45" s="155">
        <f>C34+C39+C44</f>
        <v>18</v>
      </c>
      <c r="D45" s="155">
        <f>D34+D39+D44</f>
        <v>18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282</v>
      </c>
      <c r="H48" s="152">
        <v>282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26628</v>
      </c>
      <c r="H49" s="154">
        <f>SUM(H43:H48)</f>
        <v>26628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968</v>
      </c>
      <c r="H51" s="152">
        <v>968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31058</v>
      </c>
      <c r="D55" s="155">
        <f>D19+D20+D21+D27+D32+D45+D51+D53+D54</f>
        <v>31217</v>
      </c>
      <c r="E55" s="237" t="s">
        <v>172</v>
      </c>
      <c r="F55" s="261" t="s">
        <v>173</v>
      </c>
      <c r="G55" s="154">
        <f>G49+G51+G52+G53+G54</f>
        <v>27596</v>
      </c>
      <c r="H55" s="154">
        <f>H49+H51+H52+H53+H54</f>
        <v>27596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1822</v>
      </c>
      <c r="D59" s="151">
        <v>777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79766</v>
      </c>
      <c r="D60" s="151">
        <v>76076</v>
      </c>
      <c r="E60" s="237" t="s">
        <v>185</v>
      </c>
      <c r="F60" s="242" t="s">
        <v>186</v>
      </c>
      <c r="G60" s="152">
        <v>4413</v>
      </c>
      <c r="H60" s="152">
        <v>6215</v>
      </c>
    </row>
    <row r="61" spans="1:18" ht="15">
      <c r="A61" s="235" t="s">
        <v>187</v>
      </c>
      <c r="B61" s="244" t="s">
        <v>188</v>
      </c>
      <c r="C61" s="151">
        <v>1638</v>
      </c>
      <c r="D61" s="151">
        <v>5791</v>
      </c>
      <c r="E61" s="243" t="s">
        <v>189</v>
      </c>
      <c r="F61" s="272" t="s">
        <v>190</v>
      </c>
      <c r="G61" s="154">
        <f>SUM(G62:G68)</f>
        <v>75847</v>
      </c>
      <c r="H61" s="154">
        <f>SUM(H62:H68)</f>
        <v>75458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83226</v>
      </c>
      <c r="D64" s="155">
        <f>SUM(D58:D63)</f>
        <v>82644</v>
      </c>
      <c r="E64" s="237" t="s">
        <v>200</v>
      </c>
      <c r="F64" s="242" t="s">
        <v>201</v>
      </c>
      <c r="G64" s="152">
        <v>75617</v>
      </c>
      <c r="H64" s="152">
        <v>75311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78</v>
      </c>
      <c r="H66" s="152">
        <v>97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30</v>
      </c>
      <c r="H67" s="152">
        <v>39</v>
      </c>
    </row>
    <row r="68" spans="1:8" ht="15">
      <c r="A68" s="235" t="s">
        <v>211</v>
      </c>
      <c r="B68" s="241" t="s">
        <v>212</v>
      </c>
      <c r="C68" s="151">
        <v>233</v>
      </c>
      <c r="D68" s="151">
        <v>0</v>
      </c>
      <c r="E68" s="237" t="s">
        <v>213</v>
      </c>
      <c r="F68" s="242" t="s">
        <v>214</v>
      </c>
      <c r="G68" s="152">
        <v>122</v>
      </c>
      <c r="H68" s="152">
        <v>11</v>
      </c>
    </row>
    <row r="69" spans="1:8" ht="15">
      <c r="A69" s="235" t="s">
        <v>215</v>
      </c>
      <c r="B69" s="241" t="s">
        <v>216</v>
      </c>
      <c r="C69" s="151">
        <v>460</v>
      </c>
      <c r="D69" s="151">
        <v>503</v>
      </c>
      <c r="E69" s="251" t="s">
        <v>78</v>
      </c>
      <c r="F69" s="242" t="s">
        <v>217</v>
      </c>
      <c r="G69" s="152">
        <v>207</v>
      </c>
      <c r="H69" s="152">
        <v>312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107</v>
      </c>
      <c r="H70" s="152">
        <v>107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80574</v>
      </c>
      <c r="H71" s="161">
        <f>H59+H60+H61+H69+H70</f>
        <v>82092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</v>
      </c>
      <c r="D72" s="151">
        <v>60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471</v>
      </c>
      <c r="D74" s="151">
        <v>363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1169</v>
      </c>
      <c r="D75" s="155">
        <f>SUM(D67:D74)</f>
        <v>926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80574</v>
      </c>
      <c r="H79" s="162">
        <f>H71+H74+H75+H76</f>
        <v>82092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2852</v>
      </c>
      <c r="D87" s="151">
        <v>2907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939</v>
      </c>
      <c r="D88" s="151">
        <v>1510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3791</v>
      </c>
      <c r="D91" s="155">
        <f>SUM(D87:D90)</f>
        <v>4417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88186</v>
      </c>
      <c r="D93" s="155">
        <f>D64+D75+D84+D91+D92</f>
        <v>87987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119244</v>
      </c>
      <c r="D94" s="164">
        <f>D93+D55</f>
        <v>119204</v>
      </c>
      <c r="E94" s="449" t="s">
        <v>270</v>
      </c>
      <c r="F94" s="289" t="s">
        <v>271</v>
      </c>
      <c r="G94" s="165">
        <f>G36+G39+G55+G79</f>
        <v>119244</v>
      </c>
      <c r="H94" s="165">
        <f>H36+H39+H55+H79</f>
        <v>119204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861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8" right="0.24" top="0.5" bottom="0.44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C37" sqref="C3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5" t="s">
        <v>2</v>
      </c>
      <c r="G2" s="575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консолидиран междинен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01-01-2010 - 31-03-2010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1433</v>
      </c>
      <c r="D9" s="46">
        <v>9046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1215</v>
      </c>
      <c r="D10" s="46">
        <v>3607</v>
      </c>
      <c r="E10" s="298" t="s">
        <v>289</v>
      </c>
      <c r="F10" s="549" t="s">
        <v>290</v>
      </c>
      <c r="G10" s="550">
        <v>7516</v>
      </c>
      <c r="H10" s="550">
        <v>2276</v>
      </c>
    </row>
    <row r="11" spans="1:8" ht="12">
      <c r="A11" s="298" t="s">
        <v>291</v>
      </c>
      <c r="B11" s="299" t="s">
        <v>292</v>
      </c>
      <c r="C11" s="46">
        <v>93</v>
      </c>
      <c r="D11" s="46">
        <v>504</v>
      </c>
      <c r="E11" s="300" t="s">
        <v>293</v>
      </c>
      <c r="F11" s="549" t="s">
        <v>294</v>
      </c>
      <c r="G11" s="550">
        <v>2591</v>
      </c>
      <c r="H11" s="550">
        <v>12899</v>
      </c>
    </row>
    <row r="12" spans="1:8" ht="12">
      <c r="A12" s="298" t="s">
        <v>295</v>
      </c>
      <c r="B12" s="299" t="s">
        <v>296</v>
      </c>
      <c r="C12" s="46">
        <v>312</v>
      </c>
      <c r="D12" s="46">
        <v>1463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56</v>
      </c>
      <c r="D13" s="46">
        <v>277</v>
      </c>
      <c r="E13" s="301" t="s">
        <v>51</v>
      </c>
      <c r="F13" s="551" t="s">
        <v>300</v>
      </c>
      <c r="G13" s="548">
        <f>SUM(G9:G12)</f>
        <v>10107</v>
      </c>
      <c r="H13" s="548">
        <f>SUM(H9:H12)</f>
        <v>15175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73</v>
      </c>
      <c r="D14" s="46">
        <v>520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4527</v>
      </c>
      <c r="D15" s="47">
        <v>-5116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16</v>
      </c>
      <c r="D16" s="47">
        <v>184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7725</v>
      </c>
      <c r="D19" s="49">
        <f>SUM(D9:D15)+D16</f>
        <v>10485</v>
      </c>
      <c r="E19" s="304" t="s">
        <v>317</v>
      </c>
      <c r="F19" s="552" t="s">
        <v>318</v>
      </c>
      <c r="G19" s="550">
        <v>0</v>
      </c>
      <c r="H19" s="550">
        <v>307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650</v>
      </c>
      <c r="D22" s="46">
        <v>2863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1</v>
      </c>
      <c r="D24" s="46">
        <v>5</v>
      </c>
      <c r="E24" s="301" t="s">
        <v>103</v>
      </c>
      <c r="F24" s="554" t="s">
        <v>334</v>
      </c>
      <c r="G24" s="548">
        <f>SUM(G19:G23)</f>
        <v>0</v>
      </c>
      <c r="H24" s="548">
        <f>SUM(H19:H23)</f>
        <v>307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651</v>
      </c>
      <c r="D26" s="49">
        <f>SUM(D22:D25)</f>
        <v>2868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8376</v>
      </c>
      <c r="D28" s="50">
        <f>D26+D19</f>
        <v>13353</v>
      </c>
      <c r="E28" s="127" t="s">
        <v>339</v>
      </c>
      <c r="F28" s="554" t="s">
        <v>340</v>
      </c>
      <c r="G28" s="548">
        <f>G13+G15+G24</f>
        <v>10107</v>
      </c>
      <c r="H28" s="548">
        <f>H13+H15+H24</f>
        <v>15482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1731</v>
      </c>
      <c r="D30" s="50">
        <f>IF((H28-D28)&gt;0,H28-D28,0)</f>
        <v>2129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>
        <v>0</v>
      </c>
      <c r="D31" s="46">
        <v>0</v>
      </c>
      <c r="E31" s="296" t="s">
        <v>860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8376</v>
      </c>
      <c r="D33" s="49">
        <f>D28-D31+D32</f>
        <v>13353</v>
      </c>
      <c r="E33" s="127" t="s">
        <v>353</v>
      </c>
      <c r="F33" s="554" t="s">
        <v>354</v>
      </c>
      <c r="G33" s="53">
        <f>G32-G31+G28</f>
        <v>10107</v>
      </c>
      <c r="H33" s="53">
        <f>H32-H31+H28</f>
        <v>15482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1731</v>
      </c>
      <c r="D34" s="50">
        <f>IF((H33-D33)&gt;0,H33-D33,0)</f>
        <v>2129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173</v>
      </c>
      <c r="D35" s="49">
        <f>D36+D37+D38</f>
        <v>230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173</v>
      </c>
      <c r="D36" s="46">
        <v>230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1558</v>
      </c>
      <c r="D39" s="460">
        <f>+IF((H33-D33-D35)&gt;0,H33-D33-D35,0)</f>
        <v>1899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1558</v>
      </c>
      <c r="D41" s="52">
        <f>IF(H39=0,IF(D39-D40&gt;0,D39-D40+H40,0),IF(H39-H40&lt;0,H40-H39+D39,0))</f>
        <v>1899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10107</v>
      </c>
      <c r="D42" s="53">
        <f>D33+D35+D39</f>
        <v>15482</v>
      </c>
      <c r="E42" s="128" t="s">
        <v>380</v>
      </c>
      <c r="F42" s="129" t="s">
        <v>381</v>
      </c>
      <c r="G42" s="53">
        <f>G39+G33</f>
        <v>10107</v>
      </c>
      <c r="H42" s="53">
        <f>H39+H33</f>
        <v>15482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868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8">
      <selection activeCell="C50" sqref="C50:D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01-01-2010 - 31-03-2010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6927</v>
      </c>
      <c r="D10" s="54">
        <v>19161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-4544</v>
      </c>
      <c r="D11" s="54">
        <v>-15778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-395</v>
      </c>
      <c r="D13" s="54">
        <v>-1660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-44</v>
      </c>
      <c r="D15" s="54">
        <v>-437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-1</v>
      </c>
      <c r="D18" s="54">
        <v>-5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-127</v>
      </c>
      <c r="D19" s="54">
        <v>-479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1816</v>
      </c>
      <c r="D20" s="55">
        <f>SUM(D10:D19)</f>
        <v>802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>
        <v>0</v>
      </c>
      <c r="D34" s="54">
        <v>0</v>
      </c>
      <c r="E34" s="130"/>
      <c r="F34" s="130"/>
    </row>
    <row r="35" spans="1:6" ht="12">
      <c r="A35" s="334" t="s">
        <v>435</v>
      </c>
      <c r="B35" s="333" t="s">
        <v>436</v>
      </c>
      <c r="C35" s="54">
        <v>0</v>
      </c>
      <c r="D35" s="54">
        <v>0</v>
      </c>
      <c r="E35" s="130"/>
      <c r="F35" s="130"/>
    </row>
    <row r="36" spans="1:6" ht="12">
      <c r="A36" s="332" t="s">
        <v>437</v>
      </c>
      <c r="B36" s="333" t="s">
        <v>438</v>
      </c>
      <c r="C36" s="54">
        <v>0</v>
      </c>
      <c r="D36" s="54">
        <v>252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-1802</v>
      </c>
      <c r="D37" s="54">
        <v>0</v>
      </c>
      <c r="E37" s="130"/>
      <c r="F37" s="130"/>
    </row>
    <row r="38" spans="1:6" ht="12">
      <c r="A38" s="332" t="s">
        <v>441</v>
      </c>
      <c r="B38" s="333" t="s">
        <v>442</v>
      </c>
      <c r="C38" s="54">
        <v>0</v>
      </c>
      <c r="D38" s="54">
        <v>0</v>
      </c>
      <c r="E38" s="130"/>
      <c r="F38" s="130"/>
    </row>
    <row r="39" spans="1:6" ht="12">
      <c r="A39" s="332" t="s">
        <v>443</v>
      </c>
      <c r="B39" s="333" t="s">
        <v>444</v>
      </c>
      <c r="C39" s="54">
        <v>-631</v>
      </c>
      <c r="D39" s="54">
        <v>-2293</v>
      </c>
      <c r="E39" s="130"/>
      <c r="F39" s="130"/>
    </row>
    <row r="40" spans="1:6" ht="12">
      <c r="A40" s="332" t="s">
        <v>445</v>
      </c>
      <c r="B40" s="333" t="s">
        <v>446</v>
      </c>
      <c r="C40" s="54">
        <v>0</v>
      </c>
      <c r="D40" s="54">
        <v>0</v>
      </c>
      <c r="E40" s="130"/>
      <c r="F40" s="130"/>
    </row>
    <row r="41" spans="1:8" ht="12">
      <c r="A41" s="332" t="s">
        <v>447</v>
      </c>
      <c r="B41" s="333" t="s">
        <v>448</v>
      </c>
      <c r="C41" s="54">
        <v>-9</v>
      </c>
      <c r="D41" s="54">
        <v>-245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-2442</v>
      </c>
      <c r="D42" s="55">
        <f>SUM(D34:D41)</f>
        <v>-2286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-626</v>
      </c>
      <c r="D43" s="55">
        <f>D42+D32+D20</f>
        <v>-1484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4417</v>
      </c>
      <c r="D44" s="132">
        <v>5901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3791</v>
      </c>
      <c r="D45" s="55">
        <f>D44+D43</f>
        <v>4417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3791</v>
      </c>
      <c r="D46" s="56">
        <v>4417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I18" sqref="I1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461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"АРТЕКС ИНЖНЕНЕРИНГ"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175155346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 междинен отчет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01-01-2010 - 31-03-2010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8243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9513</v>
      </c>
      <c r="M11" s="58">
        <f>'справка №1-БАЛАНС'!H39</f>
        <v>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487</v>
      </c>
      <c r="B14" s="8" t="s">
        <v>488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489</v>
      </c>
      <c r="B15" s="17" t="s">
        <v>490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8243</v>
      </c>
      <c r="J15" s="61">
        <f t="shared" si="2"/>
        <v>0</v>
      </c>
      <c r="K15" s="61">
        <f t="shared" si="2"/>
        <v>0</v>
      </c>
      <c r="L15" s="344">
        <f t="shared" si="1"/>
        <v>9513</v>
      </c>
      <c r="M15" s="61">
        <f t="shared" si="2"/>
        <v>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1558</v>
      </c>
      <c r="J16" s="345">
        <f>+'справка №1-БАЛАНС'!G32</f>
        <v>0</v>
      </c>
      <c r="K16" s="60">
        <v>0</v>
      </c>
      <c r="L16" s="344">
        <f t="shared" si="1"/>
        <v>1558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497</v>
      </c>
      <c r="B19" s="18" t="s">
        <v>498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499</v>
      </c>
      <c r="B20" s="8" t="s">
        <v>500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505</v>
      </c>
      <c r="B23" s="8" t="s">
        <v>506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505</v>
      </c>
      <c r="B26" s="8" t="s">
        <v>510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511</v>
      </c>
      <c r="B27" s="8" t="s">
        <v>512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513</v>
      </c>
      <c r="B28" s="8" t="s">
        <v>514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9801</v>
      </c>
      <c r="J29" s="59">
        <f t="shared" si="6"/>
        <v>0</v>
      </c>
      <c r="K29" s="59">
        <f t="shared" si="6"/>
        <v>0</v>
      </c>
      <c r="L29" s="344">
        <f t="shared" si="1"/>
        <v>11071</v>
      </c>
      <c r="M29" s="59">
        <f t="shared" si="6"/>
        <v>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519</v>
      </c>
      <c r="B31" s="8" t="s">
        <v>520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9801</v>
      </c>
      <c r="J32" s="59">
        <f t="shared" si="7"/>
        <v>0</v>
      </c>
      <c r="K32" s="59">
        <f t="shared" si="7"/>
        <v>0</v>
      </c>
      <c r="L32" s="344">
        <f t="shared" si="1"/>
        <v>11071</v>
      </c>
      <c r="M32" s="59">
        <f>M29+M30+M31</f>
        <v>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79" t="s">
        <v>523</v>
      </c>
      <c r="E38" s="579"/>
      <c r="F38" s="579"/>
      <c r="G38" s="579"/>
      <c r="H38" s="579"/>
      <c r="I38" s="579"/>
      <c r="J38" s="15" t="s">
        <v>864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1">
      <selection activeCell="S18" sqref="S1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"АРТЕКС ИНЖНЕНЕРИНГ"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01-01-2010 - 31-03-2010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94</v>
      </c>
      <c r="E9" s="189"/>
      <c r="F9" s="189"/>
      <c r="G9" s="74">
        <f>D9+E9-F9</f>
        <v>94</v>
      </c>
      <c r="H9" s="65">
        <v>0</v>
      </c>
      <c r="I9" s="65">
        <v>0</v>
      </c>
      <c r="J9" s="74">
        <f>G9+H9-I9</f>
        <v>94</v>
      </c>
      <c r="K9" s="65">
        <v>0</v>
      </c>
      <c r="L9" s="65"/>
      <c r="M9" s="65"/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94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163</v>
      </c>
      <c r="E10" s="189"/>
      <c r="F10" s="189"/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62</v>
      </c>
      <c r="L10" s="65">
        <v>2</v>
      </c>
      <c r="M10" s="65"/>
      <c r="N10" s="74">
        <f aca="true" t="shared" si="4" ref="N10:N39">K10+L10-M10</f>
        <v>64</v>
      </c>
      <c r="O10" s="65">
        <v>0</v>
      </c>
      <c r="P10" s="65">
        <v>0</v>
      </c>
      <c r="Q10" s="74">
        <f t="shared" si="0"/>
        <v>64</v>
      </c>
      <c r="R10" s="74">
        <f t="shared" si="1"/>
        <v>99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1528</v>
      </c>
      <c r="E11" s="189">
        <v>1</v>
      </c>
      <c r="F11" s="189"/>
      <c r="G11" s="74">
        <f t="shared" si="2"/>
        <v>1529</v>
      </c>
      <c r="H11" s="65">
        <v>0</v>
      </c>
      <c r="I11" s="65">
        <v>0</v>
      </c>
      <c r="J11" s="74">
        <f t="shared" si="3"/>
        <v>1529</v>
      </c>
      <c r="K11" s="65">
        <v>1141</v>
      </c>
      <c r="L11" s="65">
        <v>64</v>
      </c>
      <c r="M11" s="65"/>
      <c r="N11" s="74">
        <f t="shared" si="4"/>
        <v>1205</v>
      </c>
      <c r="O11" s="65">
        <v>0</v>
      </c>
      <c r="P11" s="65">
        <v>0</v>
      </c>
      <c r="Q11" s="74">
        <f t="shared" si="0"/>
        <v>1205</v>
      </c>
      <c r="R11" s="74">
        <f t="shared" si="1"/>
        <v>324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0</v>
      </c>
      <c r="E12" s="189"/>
      <c r="F12" s="189"/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410</v>
      </c>
      <c r="E13" s="189"/>
      <c r="F13" s="189"/>
      <c r="G13" s="74">
        <f t="shared" si="2"/>
        <v>410</v>
      </c>
      <c r="H13" s="65">
        <v>0</v>
      </c>
      <c r="I13" s="65">
        <v>0</v>
      </c>
      <c r="J13" s="74">
        <f t="shared" si="3"/>
        <v>410</v>
      </c>
      <c r="K13" s="65">
        <v>209</v>
      </c>
      <c r="L13" s="65">
        <v>23</v>
      </c>
      <c r="M13" s="65"/>
      <c r="N13" s="74">
        <f t="shared" si="4"/>
        <v>232</v>
      </c>
      <c r="O13" s="65">
        <v>0</v>
      </c>
      <c r="P13" s="65">
        <v>0</v>
      </c>
      <c r="Q13" s="74">
        <f t="shared" si="0"/>
        <v>232</v>
      </c>
      <c r="R13" s="74">
        <f t="shared" si="1"/>
        <v>178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165</v>
      </c>
      <c r="E14" s="189">
        <v>1</v>
      </c>
      <c r="F14" s="189"/>
      <c r="G14" s="74">
        <f t="shared" si="2"/>
        <v>166</v>
      </c>
      <c r="H14" s="65">
        <v>0</v>
      </c>
      <c r="I14" s="65">
        <v>0</v>
      </c>
      <c r="J14" s="74">
        <f t="shared" si="3"/>
        <v>166</v>
      </c>
      <c r="K14" s="65">
        <v>139</v>
      </c>
      <c r="L14" s="65">
        <v>4</v>
      </c>
      <c r="M14" s="65"/>
      <c r="N14" s="74">
        <f t="shared" si="4"/>
        <v>143</v>
      </c>
      <c r="O14" s="65">
        <v>0</v>
      </c>
      <c r="P14" s="65">
        <v>0</v>
      </c>
      <c r="Q14" s="74">
        <f t="shared" si="0"/>
        <v>143</v>
      </c>
      <c r="R14" s="74">
        <f t="shared" si="1"/>
        <v>23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>
        <v>0</v>
      </c>
      <c r="E15" s="457"/>
      <c r="F15" s="457"/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/>
      <c r="M15" s="458"/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2360</v>
      </c>
      <c r="E17" s="194">
        <f>SUM(E9:E16)</f>
        <v>2</v>
      </c>
      <c r="F17" s="194">
        <f>SUM(F9:F16)</f>
        <v>0</v>
      </c>
      <c r="G17" s="74">
        <f t="shared" si="2"/>
        <v>2362</v>
      </c>
      <c r="H17" s="75">
        <f>SUM(H9:H16)</f>
        <v>0</v>
      </c>
      <c r="I17" s="75">
        <f>SUM(I9:I16)</f>
        <v>0</v>
      </c>
      <c r="J17" s="74">
        <f t="shared" si="3"/>
        <v>2362</v>
      </c>
      <c r="K17" s="75">
        <f>SUM(K9:K16)</f>
        <v>1551</v>
      </c>
      <c r="L17" s="75">
        <f>SUM(L9:L16)</f>
        <v>93</v>
      </c>
      <c r="M17" s="75">
        <f>SUM(M9:M16)</f>
        <v>0</v>
      </c>
      <c r="N17" s="74">
        <f t="shared" si="4"/>
        <v>1644</v>
      </c>
      <c r="O17" s="75">
        <f>SUM(O9:O16)</f>
        <v>0</v>
      </c>
      <c r="P17" s="75">
        <f>SUM(P9:P16)</f>
        <v>0</v>
      </c>
      <c r="Q17" s="74">
        <f t="shared" si="5"/>
        <v>1644</v>
      </c>
      <c r="R17" s="74">
        <f t="shared" si="6"/>
        <v>718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>
        <v>30392</v>
      </c>
      <c r="E18" s="187"/>
      <c r="F18" s="187"/>
      <c r="G18" s="74">
        <f t="shared" si="2"/>
        <v>30392</v>
      </c>
      <c r="H18" s="63">
        <v>0</v>
      </c>
      <c r="I18" s="63">
        <v>0</v>
      </c>
      <c r="J18" s="74">
        <f t="shared" si="3"/>
        <v>30392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30392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18</v>
      </c>
      <c r="H27" s="70">
        <f t="shared" si="8"/>
        <v>0</v>
      </c>
      <c r="I27" s="70">
        <f t="shared" si="8"/>
        <v>0</v>
      </c>
      <c r="J27" s="71">
        <f t="shared" si="3"/>
        <v>18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>
        <v>2</v>
      </c>
      <c r="E29" s="189">
        <v>0</v>
      </c>
      <c r="F29" s="189">
        <v>0</v>
      </c>
      <c r="G29" s="74">
        <f t="shared" si="2"/>
        <v>2</v>
      </c>
      <c r="H29" s="65">
        <v>0</v>
      </c>
      <c r="I29" s="65">
        <v>0</v>
      </c>
      <c r="J29" s="74">
        <f t="shared" si="3"/>
        <v>2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2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18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18</v>
      </c>
      <c r="H38" s="75">
        <f t="shared" si="12"/>
        <v>0</v>
      </c>
      <c r="I38" s="75">
        <f t="shared" si="12"/>
        <v>0</v>
      </c>
      <c r="J38" s="74">
        <f t="shared" si="3"/>
        <v>18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32774</v>
      </c>
      <c r="E40" s="438">
        <f>E17+E18+E19+E25+E38+E39</f>
        <v>2</v>
      </c>
      <c r="F40" s="438">
        <f aca="true" t="shared" si="13" ref="F40:R40">F17+F18+F19+F25+F38+F39</f>
        <v>0</v>
      </c>
      <c r="G40" s="438">
        <f t="shared" si="13"/>
        <v>32776</v>
      </c>
      <c r="H40" s="438">
        <f t="shared" si="13"/>
        <v>0</v>
      </c>
      <c r="I40" s="438">
        <f t="shared" si="13"/>
        <v>0</v>
      </c>
      <c r="J40" s="438">
        <f t="shared" si="13"/>
        <v>32776</v>
      </c>
      <c r="K40" s="438">
        <f t="shared" si="13"/>
        <v>1555</v>
      </c>
      <c r="L40" s="438">
        <f t="shared" si="13"/>
        <v>93</v>
      </c>
      <c r="M40" s="438">
        <f t="shared" si="13"/>
        <v>0</v>
      </c>
      <c r="N40" s="438">
        <f t="shared" si="13"/>
        <v>1648</v>
      </c>
      <c r="O40" s="438">
        <f t="shared" si="13"/>
        <v>0</v>
      </c>
      <c r="P40" s="438">
        <f t="shared" si="13"/>
        <v>0</v>
      </c>
      <c r="Q40" s="438">
        <f t="shared" si="13"/>
        <v>1648</v>
      </c>
      <c r="R40" s="438">
        <f t="shared" si="13"/>
        <v>31128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1">
      <selection activeCell="D87" sqref="D8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"АРТЕКС ИНЖНЕНЕРИНГ" АД</v>
      </c>
      <c r="C3" s="619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01-01-2010 - 31-03-2010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233</v>
      </c>
      <c r="D28" s="108">
        <v>233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460</v>
      </c>
      <c r="D29" s="108">
        <v>460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5</v>
      </c>
      <c r="D33" s="105">
        <f>SUM(D34:D37)</f>
        <v>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5</v>
      </c>
      <c r="D35" s="108">
        <v>5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471</v>
      </c>
      <c r="D38" s="105">
        <f>SUM(D39:D42)</f>
        <v>471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471</v>
      </c>
      <c r="D42" s="108">
        <v>471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1169</v>
      </c>
      <c r="D43" s="104">
        <f>D24+D28+D29+D31+D30+D32+D33+D38</f>
        <v>1169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1169</v>
      </c>
      <c r="D44" s="103">
        <f>D43+D21+D19+D9</f>
        <v>1169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694</v>
      </c>
      <c r="B54" s="397" t="s">
        <v>695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679</v>
      </c>
      <c r="B55" s="397" t="s">
        <v>696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697</v>
      </c>
      <c r="B56" s="397" t="s">
        <v>698</v>
      </c>
      <c r="C56" s="103">
        <f>C57+C59</f>
        <v>14611</v>
      </c>
      <c r="D56" s="103">
        <f>D57+D59</f>
        <v>0</v>
      </c>
      <c r="E56" s="119">
        <f t="shared" si="1"/>
        <v>14611</v>
      </c>
      <c r="F56" s="103">
        <f>F57+F59</f>
        <v>14611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14611</v>
      </c>
      <c r="D57" s="108">
        <v>0</v>
      </c>
      <c r="E57" s="119">
        <f t="shared" si="1"/>
        <v>14611</v>
      </c>
      <c r="F57" s="108">
        <v>14611</v>
      </c>
    </row>
    <row r="58" spans="1:6" ht="12">
      <c r="A58" s="406" t="s">
        <v>701</v>
      </c>
      <c r="B58" s="397" t="s">
        <v>702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703</v>
      </c>
      <c r="B59" s="397" t="s">
        <v>704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701</v>
      </c>
      <c r="B60" s="397" t="s">
        <v>705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706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707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708</v>
      </c>
      <c r="B63" s="397" t="s">
        <v>709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710</v>
      </c>
      <c r="B64" s="397" t="s">
        <v>711</v>
      </c>
      <c r="C64" s="108">
        <v>1250</v>
      </c>
      <c r="D64" s="108">
        <v>0</v>
      </c>
      <c r="E64" s="119">
        <f t="shared" si="1"/>
        <v>1250</v>
      </c>
      <c r="F64" s="110">
        <v>282</v>
      </c>
    </row>
    <row r="65" spans="1:6" ht="12">
      <c r="A65" s="396" t="s">
        <v>712</v>
      </c>
      <c r="B65" s="397" t="s">
        <v>713</v>
      </c>
      <c r="C65" s="109">
        <v>282</v>
      </c>
      <c r="D65" s="109">
        <v>0</v>
      </c>
      <c r="E65" s="119">
        <f t="shared" si="1"/>
        <v>282</v>
      </c>
      <c r="F65" s="111">
        <v>282</v>
      </c>
    </row>
    <row r="66" spans="1:16" ht="12">
      <c r="A66" s="398" t="s">
        <v>714</v>
      </c>
      <c r="B66" s="394" t="s">
        <v>715</v>
      </c>
      <c r="C66" s="103">
        <f>C52+C56+C61+C62+C63+C64</f>
        <v>27596</v>
      </c>
      <c r="D66" s="103">
        <f>D52+D56+D61+D62+D63+D64</f>
        <v>0</v>
      </c>
      <c r="E66" s="119">
        <f t="shared" si="1"/>
        <v>27596</v>
      </c>
      <c r="F66" s="103">
        <f>F52+F56+F61+F62+F63+F64</f>
        <v>26628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723</v>
      </c>
      <c r="B73" s="397" t="s">
        <v>724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730</v>
      </c>
      <c r="B77" s="397" t="s">
        <v>731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732</v>
      </c>
      <c r="B78" s="397" t="s">
        <v>733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701</v>
      </c>
      <c r="B79" s="397" t="s">
        <v>734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735</v>
      </c>
      <c r="B80" s="397" t="s">
        <v>736</v>
      </c>
      <c r="C80" s="103">
        <f>SUM(C81:C84)</f>
        <v>4413</v>
      </c>
      <c r="D80" s="103">
        <f>SUM(D81:D84)</f>
        <v>4413</v>
      </c>
      <c r="E80" s="103">
        <f>SUM(E81:E84)</f>
        <v>0</v>
      </c>
      <c r="F80" s="103">
        <f>SUM(F81:F84)</f>
        <v>4413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739</v>
      </c>
      <c r="B82" s="397" t="s">
        <v>740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741</v>
      </c>
      <c r="B83" s="397" t="s">
        <v>742</v>
      </c>
      <c r="C83" s="108">
        <v>4413</v>
      </c>
      <c r="D83" s="108">
        <v>4413</v>
      </c>
      <c r="E83" s="119">
        <f t="shared" si="1"/>
        <v>0</v>
      </c>
      <c r="F83" s="108">
        <v>4413</v>
      </c>
    </row>
    <row r="84" spans="1:6" ht="12">
      <c r="A84" s="396" t="s">
        <v>743</v>
      </c>
      <c r="B84" s="397" t="s">
        <v>744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745</v>
      </c>
      <c r="B85" s="397" t="s">
        <v>746</v>
      </c>
      <c r="C85" s="104">
        <f>SUM(C86:C90)+C94</f>
        <v>75847</v>
      </c>
      <c r="D85" s="104">
        <f>SUM(D86:D90)+D94</f>
        <v>75847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749</v>
      </c>
      <c r="B87" s="397" t="s">
        <v>750</v>
      </c>
      <c r="C87" s="108">
        <v>75617</v>
      </c>
      <c r="D87" s="108">
        <v>75617</v>
      </c>
      <c r="E87" s="119">
        <f t="shared" si="1"/>
        <v>0</v>
      </c>
      <c r="F87" s="108">
        <v>0</v>
      </c>
    </row>
    <row r="88" spans="1:6" ht="12">
      <c r="A88" s="396" t="s">
        <v>751</v>
      </c>
      <c r="B88" s="397" t="s">
        <v>752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753</v>
      </c>
      <c r="B89" s="397" t="s">
        <v>754</v>
      </c>
      <c r="C89" s="108">
        <v>78</v>
      </c>
      <c r="D89" s="108">
        <v>78</v>
      </c>
      <c r="E89" s="119">
        <f t="shared" si="1"/>
        <v>0</v>
      </c>
      <c r="F89" s="108">
        <v>0</v>
      </c>
    </row>
    <row r="90" spans="1:16" ht="12">
      <c r="A90" s="396" t="s">
        <v>755</v>
      </c>
      <c r="B90" s="397" t="s">
        <v>756</v>
      </c>
      <c r="C90" s="103">
        <f>SUM(C91:C93)</f>
        <v>122</v>
      </c>
      <c r="D90" s="103">
        <f>SUM(D91:D93)</f>
        <v>122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112</v>
      </c>
      <c r="D91" s="108">
        <v>112</v>
      </c>
      <c r="E91" s="119">
        <f t="shared" si="1"/>
        <v>0</v>
      </c>
      <c r="F91" s="108">
        <v>0</v>
      </c>
    </row>
    <row r="92" spans="1:6" ht="12">
      <c r="A92" s="396" t="s">
        <v>665</v>
      </c>
      <c r="B92" s="397" t="s">
        <v>759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669</v>
      </c>
      <c r="B93" s="397" t="s">
        <v>760</v>
      </c>
      <c r="C93" s="108">
        <v>10</v>
      </c>
      <c r="D93" s="108">
        <v>10</v>
      </c>
      <c r="E93" s="119">
        <f t="shared" si="1"/>
        <v>0</v>
      </c>
      <c r="F93" s="108">
        <v>0</v>
      </c>
    </row>
    <row r="94" spans="1:6" ht="12">
      <c r="A94" s="396" t="s">
        <v>761</v>
      </c>
      <c r="B94" s="397" t="s">
        <v>762</v>
      </c>
      <c r="C94" s="108">
        <v>30</v>
      </c>
      <c r="D94" s="108">
        <v>30</v>
      </c>
      <c r="E94" s="119">
        <f t="shared" si="1"/>
        <v>0</v>
      </c>
      <c r="F94" s="108">
        <v>0</v>
      </c>
    </row>
    <row r="95" spans="1:6" ht="12">
      <c r="A95" s="396" t="s">
        <v>763</v>
      </c>
      <c r="B95" s="397" t="s">
        <v>764</v>
      </c>
      <c r="C95" s="108">
        <v>207</v>
      </c>
      <c r="D95" s="108">
        <v>207</v>
      </c>
      <c r="E95" s="119">
        <f t="shared" si="1"/>
        <v>0</v>
      </c>
      <c r="F95" s="110">
        <v>207</v>
      </c>
    </row>
    <row r="96" spans="1:16" ht="12">
      <c r="A96" s="398" t="s">
        <v>765</v>
      </c>
      <c r="B96" s="407" t="s">
        <v>766</v>
      </c>
      <c r="C96" s="104">
        <f>C85+C80+C75+C71+C95</f>
        <v>80467</v>
      </c>
      <c r="D96" s="104">
        <f>D85+D80+D75+D71+D95</f>
        <v>80467</v>
      </c>
      <c r="E96" s="104">
        <f>E85+E80+E75+E71+E95</f>
        <v>0</v>
      </c>
      <c r="F96" s="104">
        <f>F85+F80+F75+F71+F95</f>
        <v>4620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108063</v>
      </c>
      <c r="D97" s="104">
        <f>D96+D68+D66</f>
        <v>80467</v>
      </c>
      <c r="E97" s="104">
        <f>E96+E68+E66</f>
        <v>27596</v>
      </c>
      <c r="F97" s="104">
        <f>F96+F68+F66</f>
        <v>31248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>
        <v>107</v>
      </c>
      <c r="D104" s="108">
        <v>0</v>
      </c>
      <c r="E104" s="108">
        <v>0</v>
      </c>
      <c r="F104" s="125">
        <f>C104+D104-E104</f>
        <v>107</v>
      </c>
    </row>
    <row r="105" spans="1:16" ht="12">
      <c r="A105" s="412" t="s">
        <v>780</v>
      </c>
      <c r="B105" s="395" t="s">
        <v>781</v>
      </c>
      <c r="C105" s="103">
        <f>SUM(C102:C104)</f>
        <v>107</v>
      </c>
      <c r="D105" s="103">
        <f>SUM(D102:D104)</f>
        <v>0</v>
      </c>
      <c r="E105" s="103">
        <f>SUM(E102:E104)</f>
        <v>0</v>
      </c>
      <c r="F105" s="103">
        <f>SUM(F102:F104)</f>
        <v>107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12" sqref="C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"АРТЕКС ИНЖНЕНЕРИНГ"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175155346</v>
      </c>
    </row>
    <row r="5" spans="1:9" ht="15">
      <c r="A5" s="501" t="s">
        <v>5</v>
      </c>
      <c r="B5" s="621" t="str">
        <f>'справка №1-БАЛАНС'!E5</f>
        <v>01-01-2010 - 31-03-2010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28">
      <selection activeCell="A12" sqref="A1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"АРТЕКС ИНЖНЕНЕРИНГ" АД</v>
      </c>
      <c r="C5" s="627"/>
      <c r="D5" s="627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826</v>
      </c>
      <c r="B6" s="628" t="str">
        <f>'справка №1-БАЛАНС'!E5</f>
        <v>01-01-2010 - 31-03-2010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871</v>
      </c>
      <c r="B29" s="40"/>
      <c r="C29" s="441">
        <v>2</v>
      </c>
      <c r="D29" s="441">
        <v>43</v>
      </c>
      <c r="E29" s="441"/>
      <c r="F29" s="443">
        <f>C29-E29</f>
        <v>2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2</v>
      </c>
      <c r="D44" s="429"/>
      <c r="E44" s="429">
        <f>SUM(E29:E43)</f>
        <v>0</v>
      </c>
      <c r="F44" s="442">
        <f>SUM(F29:F43)</f>
        <v>2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872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18</v>
      </c>
      <c r="D79" s="429"/>
      <c r="E79" s="429">
        <f>E78+E61+E44+E27</f>
        <v>0</v>
      </c>
      <c r="F79" s="442">
        <f>F78+F61+F44+F27</f>
        <v>18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2010-02-19T08:23:01Z</cp:lastPrinted>
  <dcterms:created xsi:type="dcterms:W3CDTF">2000-06-29T12:02:40Z</dcterms:created>
  <dcterms:modified xsi:type="dcterms:W3CDTF">2010-05-19T07:14:31Z</dcterms:modified>
  <cp:category/>
  <cp:version/>
  <cp:contentType/>
  <cp:contentStatus/>
</cp:coreProperties>
</file>