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spravka_schet.politika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<sst xmlns="http://schemas.openxmlformats.org/spreadsheetml/2006/main" count="1065" uniqueCount="879">
  <si>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</si>
  <si>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</si>
  <si>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</si>
  <si>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</si>
  <si>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</si>
  <si>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</si>
  <si>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</si>
  <si>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</si>
  <si>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</si>
  <si>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</si>
  <si>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</si>
  <si>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</si>
  <si>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</si>
  <si>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</si>
  <si>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</si>
  <si>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</si>
  <si>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</si>
  <si>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</si>
  <si>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</si>
  <si>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</si>
  <si>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</si>
  <si>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</si>
  <si>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</si>
  <si>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</si>
  <si>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</si>
  <si>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</si>
  <si>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</si>
  <si>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</si>
  <si>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</si>
  <si>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</si>
  <si>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</si>
  <si>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</si>
  <si>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</si>
  <si>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</si>
  <si>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</si>
  <si>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</si>
  <si>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</si>
  <si>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</si>
  <si>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</si>
  <si>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</si>
  <si>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</si>
  <si>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</si>
  <si>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</si>
  <si>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</si>
  <si>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</si>
  <si>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</si>
  <si>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</si>
  <si>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</si>
  <si>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</si>
  <si>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</si>
  <si>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</si>
  <si>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</si>
  <si>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</si>
  <si>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</si>
  <si>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</si>
  <si>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</si>
  <si>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</si>
  <si>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</si>
  <si>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</si>
  <si>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</si>
  <si>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</si>
  <si>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</si>
  <si>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</si>
  <si>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</si>
  <si>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</si>
  <si>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</si>
  <si>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</si>
  <si>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</si>
  <si>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</si>
  <si>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</si>
  <si>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</si>
  <si>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</si>
  <si>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</si>
  <si>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</si>
  <si>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</si>
  <si>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</si>
  <si>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</si>
  <si>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</si>
  <si>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</si>
  <si>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</si>
  <si>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</si>
  <si>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</si>
  <si>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</si>
  <si>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</si>
  <si>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</si>
  <si>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</si>
  <si>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</si>
  <si>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</si>
  <si>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</si>
  <si>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</si>
  <si>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</si>
  <si>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</si>
  <si>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</si>
  <si>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</si>
  <si>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</si>
  <si>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</si>
  <si>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</si>
  <si>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</si>
  <si>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</si>
  <si>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</si>
  <si>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</si>
  <si>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</si>
  <si>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</si>
  <si>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</si>
  <si>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</si>
  <si>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</si>
  <si>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</si>
  <si>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</si>
  <si>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</si>
  <si>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</si>
  <si>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</si>
  <si>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</si>
  <si>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</si>
  <si>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</si>
  <si>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</si>
  <si>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</si>
  <si>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</si>
  <si>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</si>
  <si>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</si>
  <si>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</si>
  <si>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</si>
  <si>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</si>
  <si>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</si>
  <si>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</si>
  <si>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</si>
  <si>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</si>
  <si>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</si>
  <si>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</si>
  <si>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</si>
  <si>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</si>
  <si>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</si>
  <si>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</si>
  <si>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</si>
  <si>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</si>
  <si>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</si>
  <si>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</si>
  <si>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</si>
  <si>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</si>
  <si>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</si>
  <si>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</si>
  <si>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</si>
  <si>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</si>
  <si>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</si>
  <si>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</si>
  <si>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</si>
  <si>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</si>
  <si>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</si>
  <si>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</si>
  <si>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</si>
  <si>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</si>
  <si>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</si>
  <si>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</si>
  <si>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</si>
  <si>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</si>
  <si>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</si>
  <si>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</si>
  <si>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</si>
  <si>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</si>
  <si>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</si>
  <si>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</si>
  <si>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</si>
  <si>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</si>
  <si>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</si>
  <si>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</si>
  <si>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</si>
  <si>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</si>
  <si>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</si>
  <si>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</si>
  <si>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</si>
  <si>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</si>
  <si>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</si>
  <si>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</si>
  <si>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</si>
  <si>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</si>
  <si>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</si>
  <si>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</si>
  <si>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</si>
  <si>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</si>
  <si>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</si>
  <si>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</si>
  <si>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</si>
  <si>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</si>
  <si>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</si>
  <si>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</si>
  <si>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</si>
  <si>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</si>
  <si>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</si>
  <si>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</si>
  <si>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</si>
  <si>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</si>
  <si>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</si>
  <si>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</si>
  <si>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</si>
  <si>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</si>
  <si>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</si>
  <si>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</si>
  <si>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</si>
  <si>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</si>
  <si>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</si>
  <si>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</si>
  <si>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</si>
  <si>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</si>
  <si>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</si>
  <si>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</si>
  <si>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</si>
  <si>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</si>
  <si>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</si>
  <si>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</si>
  <si>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</si>
  <si>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</si>
  <si>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</si>
  <si>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</si>
  <si>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</si>
  <si>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</si>
  <si>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</si>
  <si>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</si>
  <si>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</si>
  <si>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</si>
  <si>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</si>
  <si>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</si>
  <si>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</si>
  <si>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</si>
  <si>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</si>
  <si>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</si>
  <si>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</si>
  <si>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</si>
  <si>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</si>
  <si>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</si>
  <si>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</si>
  <si>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</si>
  <si>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</si>
  <si>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</si>
  <si>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</si>
  <si>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</si>
  <si>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</si>
  <si>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</si>
  <si>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</si>
  <si>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</si>
  <si>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</si>
  <si>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</si>
  <si>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</si>
  <si>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</si>
  <si>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</si>
  <si>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</si>
  <si>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</si>
  <si>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</si>
  <si>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</si>
  <si>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</si>
  <si>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</si>
  <si>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</si>
  <si>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</si>
  <si>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</si>
  <si>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</si>
  <si>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</si>
  <si>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</si>
  <si>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</si>
  <si>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</si>
  <si>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</si>
  <si>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</si>
  <si>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</si>
  <si>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</si>
  <si>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</si>
  <si>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</si>
  <si>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</si>
  <si>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</si>
  <si>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</si>
  <si>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</si>
  <si>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</si>
  <si>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</si>
  <si>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</si>
  <si>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</si>
  <si>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</si>
  <si>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</si>
  <si>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</si>
  <si>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</si>
  <si>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</si>
  <si>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</si>
  <si>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</si>
  <si>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</si>
  <si>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</si>
  <si>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</si>
  <si>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</si>
  <si>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</si>
  <si>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</si>
  <si>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</si>
  <si>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</si>
  <si>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</si>
  <si>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</si>
  <si>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</si>
  <si>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</si>
  <si>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</si>
  <si>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</si>
  <si>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</si>
  <si>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</si>
  <si>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</si>
  <si>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</si>
  <si>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</si>
  <si>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</si>
  <si>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</si>
  <si>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</si>
  <si>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</si>
  <si>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</si>
  <si>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</si>
  <si>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</si>
  <si>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</si>
  <si>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</si>
  <si>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</si>
  <si>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</si>
  <si>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</si>
  <si>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</si>
  <si>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</si>
  <si>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</si>
  <si>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</si>
  <si>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</si>
  <si>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</si>
  <si>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</si>
  <si>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</si>
  <si>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</si>
  <si>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</si>
  <si>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</si>
  <si>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</si>
  <si>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</si>
  <si>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</si>
  <si>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</si>
  <si>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</si>
  <si>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</si>
  <si>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</si>
  <si>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</si>
  <si>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</si>
  <si>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</si>
  <si>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</si>
  <si>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</si>
  <si>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</si>
  <si>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</si>
  <si>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</si>
  <si>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</si>
  <si>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</si>
  <si>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</si>
  <si>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</si>
  <si>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</si>
  <si>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</si>
  <si>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</si>
  <si>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</si>
  <si>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</si>
  <si>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</si>
  <si>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</si>
  <si>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</si>
  <si>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</si>
  <si>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</si>
  <si>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</si>
  <si>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</si>
  <si>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</si>
  <si>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</si>
  <si>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</si>
  <si>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</si>
  <si>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</si>
  <si>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</si>
  <si>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</si>
  <si>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</si>
  <si>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</si>
  <si>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</si>
  <si>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</si>
  <si>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</si>
  <si>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</si>
  <si>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</si>
  <si>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</si>
  <si>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</si>
  <si>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</si>
  <si>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</si>
  <si>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</si>
  <si>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</si>
  <si>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</si>
  <si>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</si>
  <si>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</si>
  <si>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</si>
  <si>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</si>
  <si>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</si>
  <si>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</si>
  <si>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</si>
  <si>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</si>
  <si>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</si>
  <si>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</si>
  <si>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</si>
  <si>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</si>
  <si>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</si>
  <si>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</si>
  <si>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</si>
  <si>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</si>
  <si>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</si>
  <si>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</si>
  <si>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</si>
  <si>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</si>
  <si>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</si>
  <si>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</si>
  <si>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</si>
  <si>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</si>
  <si>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</si>
  <si>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</si>
  <si>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</si>
  <si>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</si>
  <si>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</si>
  <si>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</si>
  <si>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</si>
  <si>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</si>
  <si>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</si>
  <si>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</si>
  <si>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</si>
  <si>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</si>
  <si>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</si>
  <si>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</si>
  <si>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</si>
  <si>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</si>
  <si>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</si>
  <si>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</si>
  <si>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</si>
  <si>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</si>
  <si>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</si>
  <si>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</si>
  <si>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</si>
  <si>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</si>
  <si>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</si>
  <si>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</si>
  <si>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</si>
  <si>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</si>
  <si>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</si>
  <si>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</si>
  <si>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</si>
  <si>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</si>
  <si>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</si>
  <si>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</si>
  <si>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</si>
  <si>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</si>
  <si>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</si>
  <si>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</si>
  <si>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</si>
  <si>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</si>
  <si>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</si>
  <si>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</si>
  <si>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</si>
  <si>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</si>
  <si>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</si>
  <si>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</si>
  <si>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</si>
  <si>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</si>
  <si>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</si>
  <si>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</si>
  <si>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</si>
  <si>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</si>
  <si>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</si>
  <si>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</si>
  <si>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</si>
  <si>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</si>
  <si>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</si>
  <si>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</si>
  <si>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</si>
  <si>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</si>
  <si>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</si>
  <si>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</si>
  <si>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</si>
  <si>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</si>
  <si>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</si>
  <si>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</si>
  <si>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</si>
  <si>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</si>
  <si>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</si>
  <si>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</si>
  <si>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</si>
  <si>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</si>
  <si>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</si>
  <si>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</si>
  <si>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</si>
  <si>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</si>
  <si>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</si>
  <si>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</si>
  <si>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</si>
  <si>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</si>
  <si>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</si>
  <si>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</si>
  <si>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</si>
  <si>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</si>
  <si>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</si>
  <si>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</si>
  <si>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</si>
  <si>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</si>
  <si>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</si>
  <si>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</si>
  <si>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</si>
  <si>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</si>
  <si>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</si>
  <si>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</si>
  <si>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</si>
  <si>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</si>
  <si>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</si>
  <si>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</si>
  <si>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</si>
  <si>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</si>
  <si>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</si>
  <si>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</si>
  <si>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</si>
  <si>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</si>
  <si>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</si>
  <si>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</si>
  <si>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</si>
  <si>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</si>
  <si>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</si>
  <si>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</si>
  <si>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</si>
  <si>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</si>
  <si>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</si>
  <si>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</si>
  <si>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</si>
  <si>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</si>
  <si>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</si>
  <si>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</si>
  <si>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</si>
  <si>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</si>
  <si>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</si>
  <si>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</si>
  <si>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</si>
  <si>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</si>
  <si>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</si>
  <si>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</si>
  <si>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</si>
  <si>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</si>
  <si>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</si>
  <si>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</si>
  <si>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</si>
  <si>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</si>
  <si>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</si>
  <si>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</si>
  <si>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</si>
  <si>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</si>
  <si>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</si>
  <si>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</si>
  <si>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</si>
  <si>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</si>
  <si>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</si>
  <si>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</si>
  <si>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</si>
  <si>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</si>
  <si>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</si>
  <si>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</si>
  <si>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</si>
  <si>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</si>
  <si>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</si>
  <si>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</si>
  <si>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</si>
  <si>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</si>
  <si>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</si>
  <si>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</si>
  <si>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</si>
  <si>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</si>
  <si>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</si>
  <si>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</si>
  <si>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</si>
  <si>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</si>
  <si>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</si>
  <si>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</si>
  <si>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</si>
  <si>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</si>
  <si>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</si>
  <si>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</si>
  <si>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</si>
  <si>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</si>
  <si>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</si>
  <si>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</si>
  <si>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</si>
  <si>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</si>
  <si>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</si>
  <si>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</si>
  <si>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</si>
  <si>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</si>
  <si>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</si>
  <si>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</si>
  <si>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</si>
  <si>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</si>
  <si>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</si>
  <si>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</si>
  <si>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</si>
  <si>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</si>
  <si>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</si>
  <si>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</si>
  <si>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</si>
  <si>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</si>
  <si>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</si>
  <si>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</si>
  <si>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</si>
  <si>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</si>
  <si>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</si>
  <si>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</si>
  <si>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</si>
  <si>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</si>
  <si>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</si>
  <si>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</si>
  <si>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</si>
  <si>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</si>
  <si>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</si>
  <si>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</si>
  <si>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</si>
  <si>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</si>
  <si>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</si>
  <si>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</si>
  <si>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</si>
  <si>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</si>
  <si>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</si>
  <si>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</si>
  <si>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</si>
  <si>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</si>
  <si>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</si>
  <si>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</si>
  <si>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</si>
  <si>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</si>
  <si>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</si>
  <si>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</si>
  <si>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</si>
  <si>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</si>
  <si>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</si>
  <si>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</si>
  <si>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</si>
  <si>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</si>
  <si>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</si>
  <si>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</si>
  <si>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</si>
  <si>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</si>
  <si>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</si>
  <si>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</si>
  <si>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</si>
  <si>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</si>
  <si>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</si>
  <si>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</si>
  <si>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</si>
  <si>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</si>
  <si>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</si>
  <si>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</si>
  <si>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</si>
  <si>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</si>
  <si>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</si>
  <si>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</si>
  <si>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</si>
  <si>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</si>
  <si>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</si>
  <si>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</si>
  <si>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</si>
  <si>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</si>
  <si>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</si>
  <si>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</si>
  <si>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</si>
  <si>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</si>
  <si>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</si>
  <si>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</si>
  <si>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</si>
  <si>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</si>
  <si>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</si>
  <si>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</si>
  <si>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</si>
  <si>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</si>
  <si>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</si>
  <si>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</si>
  <si>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</si>
  <si>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</si>
  <si>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</si>
  <si>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</si>
  <si>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</si>
  <si>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</si>
  <si>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</si>
  <si>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</si>
  <si>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</si>
  <si>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</si>
  <si>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</si>
  <si>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</si>
  <si>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</si>
  <si>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</si>
  <si>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</si>
  <si>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</si>
  <si>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</si>
  <si>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</si>
  <si>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</si>
  <si>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</si>
  <si>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</si>
  <si>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</si>
  <si>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</si>
  <si>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</si>
  <si>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</si>
  <si>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</si>
  <si>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</si>
  <si>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</si>
  <si>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</si>
  <si>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</si>
  <si>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</si>
  <si>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</si>
  <si>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</si>
  <si>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</si>
  <si>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</si>
  <si>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</si>
  <si>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</si>
  <si>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</si>
  <si>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</si>
  <si>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</si>
  <si>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</si>
  <si>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</si>
  <si>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</si>
  <si>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</si>
  <si>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</si>
  <si>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</si>
  <si>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</si>
  <si>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</si>
  <si>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</si>
  <si>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</si>
  <si>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</si>
  <si>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</si>
  <si>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</si>
  <si>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</si>
  <si>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</si>
  <si>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</si>
  <si>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</si>
  <si>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</si>
  <si>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</si>
  <si>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</si>
  <si>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</si>
  <si>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</si>
  <si>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</si>
  <si>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</si>
  <si>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</si>
  <si>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</si>
  <si>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</si>
  <si>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</si>
  <si>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</si>
  <si>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</si>
  <si>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</si>
  <si>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</si>
  <si>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</si>
  <si>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</si>
  <si>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</si>
  <si>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</si>
  <si>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</si>
  <si>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</si>
  <si>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</si>
  <si>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</si>
  <si>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</si>
  <si>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</si>
  <si>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</si>
  <si>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</si>
  <si>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</si>
  <si>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</si>
  <si>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</si>
  <si>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</si>
  <si>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</si>
  <si>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</si>
  <si>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</si>
  <si>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</si>
  <si>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</si>
  <si>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</si>
  <si>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</si>
  <si>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</si>
  <si>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</si>
  <si>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</si>
  <si>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</si>
  <si>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</si>
  <si>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</si>
  <si>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</si>
  <si>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</si>
  <si>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</si>
  <si>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</si>
  <si>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</si>
  <si>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</si>
  <si>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</si>
  <si>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</si>
  <si>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</si>
  <si>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</si>
  <si>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</si>
  <si>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</si>
  <si>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</si>
  <si>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</si>
  <si>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</si>
  <si>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</si>
  <si>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</si>
  <si>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</si>
  <si>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</si>
  <si>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</si>
  <si>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</si>
  <si>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</si>
  <si>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</si>
  <si>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</si>
  <si>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</si>
  <si>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</si>
  <si>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</si>
  <si>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</si>
  <si>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</si>
  <si>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</si>
  <si>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</si>
  <si>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</si>
  <si>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</si>
  <si>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</si>
  <si>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</si>
  <si>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</si>
  <si>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</si>
  <si>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</si>
  <si>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</si>
  <si>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</si>
  <si>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</si>
  <si>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</si>
  <si>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</si>
  <si>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</si>
  <si>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</si>
  <si>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</si>
  <si>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</si>
  <si>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</si>
  <si>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</si>
  <si>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</si>
  <si>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</si>
  <si>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</si>
  <si>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</si>
  <si>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</si>
  <si>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</si>
  <si>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</si>
  <si>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</si>
  <si>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</si>
  <si>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</si>
  <si>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</si>
  <si>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</si>
  <si>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</si>
  <si>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</si>
  <si>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</si>
  <si>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</si>
  <si>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</si>
  <si>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</si>
  <si>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</si>
  <si>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</si>
  <si>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</si>
  <si>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</si>
  <si>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</si>
  <si>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</si>
  <si>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</si>
  <si>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</si>
  <si>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</si>
  <si>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</si>
  <si>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</si>
  <si>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</si>
  <si>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</si>
  <si>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</si>
  <si>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</si>
  <si>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</si>
  <si>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</si>
  <si>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</si>
  <si>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</si>
  <si>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</si>
  <si>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</si>
  <si>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</si>
  <si>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</si>
  <si>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</si>
  <si>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</si>
  <si>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</si>
  <si>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</si>
  <si>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</si>
  <si>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</si>
  <si>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</si>
  <si>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</si>
  <si>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</si>
  <si>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</si>
  <si>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</si>
  <si>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</si>
  <si>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</si>
  <si>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</si>
  <si>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</si>
  <si>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</si>
  <si>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"Алфа Ууд България"АД</t>
  </si>
  <si>
    <t>неконсолидиран</t>
  </si>
  <si>
    <t>СПРАВКА за оповестяване на счетоводната политика</t>
  </si>
  <si>
    <t>на Алфа Ууд България - АД</t>
  </si>
  <si>
    <t>Съдържанието на този елемент се определя от предприятието в съответствие с изискването за оповестяване, предвидено в МСС 34- Междинно счетоводно отчитане</t>
  </si>
  <si>
    <t>През годината са прилагани:</t>
  </si>
  <si>
    <t>Методът на оценка на материалните запаси при тяхното потребление е среднопретеглена цена.</t>
  </si>
  <si>
    <t>Валутните вземания и задължения се оценяват в края на всеки месец по фиксинга на БНБ.</t>
  </si>
  <si>
    <t>Приходите се признават в момента на проявление на разходите за тях.</t>
  </si>
  <si>
    <t>Амортизируемите дълготрайни активи са амортизирани, като е прилаган  линейният метод на амортизация, а се променя метода на амортизация на машините, заети пряко в производствения процес-амортизират се на база отработените машиночасове</t>
  </si>
  <si>
    <t xml:space="preserve">Дата на съставяне: 30.01.2014                      </t>
  </si>
  <si>
    <t>Дата на съставяне:30.01.2014</t>
  </si>
  <si>
    <t>Дата: 30.01.2014…………..        Съставител: ………………..        Ръководител: …………………</t>
  </si>
  <si>
    <t>Дата на съставяне: 30.01.2014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</si>
</sst>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28" applyFont="1" applyBorder="1" applyAlignment="1" applyProtection="1">
      <alignment horizontal="left" vertical="top"/>
      <protection locked="0"/>
    </xf>
    <xf numFmtId="0" fontId="11" fillId="0" borderId="0" xfId="31" applyFont="1">
      <alignment/>
      <protection/>
    </xf>
    <xf numFmtId="0" fontId="10" fillId="0" borderId="0" xfId="31" applyFont="1" applyAlignment="1">
      <alignment/>
      <protection/>
    </xf>
    <xf numFmtId="0" fontId="10" fillId="0" borderId="0" xfId="29" applyFont="1" applyAlignment="1">
      <alignment wrapText="1"/>
      <protection/>
    </xf>
    <xf numFmtId="0" fontId="10" fillId="0" borderId="1" xfId="31" applyFont="1" applyBorder="1" applyAlignment="1">
      <alignment horizontal="center" vertical="center" wrapText="1"/>
      <protection/>
    </xf>
    <xf numFmtId="0" fontId="10" fillId="0" borderId="1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Fill="1" applyBorder="1" applyAlignment="1">
      <alignment horizontal="center" vertical="center" wrapText="1"/>
      <protection/>
    </xf>
    <xf numFmtId="0" fontId="10" fillId="0" borderId="1" xfId="31" applyFont="1" applyBorder="1" applyAlignment="1">
      <alignment vertical="center" wrapText="1"/>
      <protection/>
    </xf>
    <xf numFmtId="0" fontId="11" fillId="0" borderId="0" xfId="31" applyFont="1" applyBorder="1">
      <alignment/>
      <protection/>
    </xf>
    <xf numFmtId="0" fontId="11" fillId="0" borderId="1" xfId="31" applyFont="1" applyBorder="1" applyAlignment="1">
      <alignment vertical="center" wrapText="1"/>
      <protection/>
    </xf>
    <xf numFmtId="0" fontId="11" fillId="0" borderId="1" xfId="31" applyFont="1" applyBorder="1" applyAlignment="1">
      <alignment wrapText="1"/>
      <protection/>
    </xf>
    <xf numFmtId="3" fontId="11" fillId="0" borderId="0" xfId="31" applyNumberFormat="1" applyFont="1" applyBorder="1" applyAlignment="1" applyProtection="1">
      <alignment vertical="center"/>
      <protection locked="0"/>
    </xf>
    <xf numFmtId="0" fontId="10" fillId="0" borderId="0" xfId="31" applyFont="1" applyBorder="1" applyProtection="1">
      <alignment/>
      <protection locked="0"/>
    </xf>
    <xf numFmtId="49" fontId="10" fillId="0" borderId="2" xfId="31" applyNumberFormat="1" applyFont="1" applyBorder="1" applyAlignment="1">
      <alignment horizontal="center" vertical="center" wrapText="1"/>
      <protection/>
    </xf>
    <xf numFmtId="49" fontId="10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wrapText="1"/>
      <protection/>
    </xf>
    <xf numFmtId="49" fontId="10" fillId="0" borderId="0" xfId="31" applyNumberFormat="1" applyFont="1" applyBorder="1" applyAlignment="1" applyProtection="1">
      <alignment horizontal="center" wrapText="1"/>
      <protection locked="0"/>
    </xf>
    <xf numFmtId="49" fontId="11" fillId="2" borderId="1" xfId="31" applyNumberFormat="1" applyFont="1" applyFill="1" applyBorder="1" applyAlignment="1">
      <alignment horizontal="center" vertical="center" wrapText="1"/>
      <protection/>
    </xf>
    <xf numFmtId="49" fontId="10" fillId="0" borderId="3" xfId="31" applyNumberFormat="1" applyFont="1" applyBorder="1" applyAlignment="1">
      <alignment horizontal="center" vertical="center" wrapText="1"/>
      <protection/>
    </xf>
    <xf numFmtId="0" fontId="11" fillId="0" borderId="0" xfId="27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1" fontId="11" fillId="5" borderId="1" xfId="30" applyNumberFormat="1" applyFont="1" applyFill="1" applyBorder="1" applyAlignment="1" applyProtection="1">
      <alignment vertical="center"/>
      <protection locked="0"/>
    </xf>
    <xf numFmtId="3" fontId="11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1" fontId="10" fillId="3" borderId="1" xfId="30" applyNumberFormat="1" applyFont="1" applyFill="1" applyBorder="1" applyAlignment="1" applyProtection="1">
      <alignment vertical="center"/>
      <protection locked="0"/>
    </xf>
    <xf numFmtId="3" fontId="10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Border="1" applyProtection="1">
      <alignment/>
      <protection/>
    </xf>
    <xf numFmtId="1" fontId="11" fillId="4" borderId="1" xfId="29" applyNumberFormat="1" applyFont="1" applyFill="1" applyBorder="1" applyAlignment="1" applyProtection="1">
      <alignment wrapText="1"/>
      <protection locked="0"/>
    </xf>
    <xf numFmtId="3" fontId="11" fillId="0" borderId="1" xfId="29" applyNumberFormat="1" applyFont="1" applyFill="1" applyBorder="1" applyAlignment="1" applyProtection="1">
      <alignment wrapText="1"/>
      <protection/>
    </xf>
    <xf numFmtId="1" fontId="11" fillId="5" borderId="1" xfId="29" applyNumberFormat="1" applyFont="1" applyFill="1" applyBorder="1" applyAlignment="1" applyProtection="1">
      <alignment wrapText="1"/>
      <protection locked="0"/>
    </xf>
    <xf numFmtId="49" fontId="11" fillId="0" borderId="1" xfId="31" applyNumberFormat="1" applyFont="1" applyBorder="1" applyAlignment="1" applyProtection="1">
      <alignment horizontal="center" vertical="center" wrapText="1"/>
      <protection/>
    </xf>
    <xf numFmtId="3" fontId="11" fillId="0" borderId="1" xfId="31" applyNumberFormat="1" applyFont="1" applyFill="1" applyBorder="1" applyAlignment="1" applyProtection="1">
      <alignment vertical="center"/>
      <protection/>
    </xf>
    <xf numFmtId="3" fontId="11" fillId="0" borderId="1" xfId="31" applyNumberFormat="1" applyFont="1" applyBorder="1" applyAlignment="1" applyProtection="1">
      <alignment vertical="center"/>
      <protection/>
    </xf>
    <xf numFmtId="1" fontId="11" fillId="4" borderId="1" xfId="31" applyNumberFormat="1" applyFont="1" applyFill="1" applyBorder="1" applyAlignment="1" applyProtection="1">
      <alignment vertical="center"/>
      <protection locked="0"/>
    </xf>
    <xf numFmtId="3" fontId="11" fillId="0" borderId="4" xfId="31" applyNumberFormat="1" applyFont="1" applyBorder="1" applyAlignment="1" applyProtection="1">
      <alignment vertical="center"/>
      <protection/>
    </xf>
    <xf numFmtId="3" fontId="11" fillId="0" borderId="2" xfId="31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7" applyFont="1">
      <alignment/>
      <protection/>
    </xf>
    <xf numFmtId="0" fontId="11" fillId="0" borderId="0" xfId="27" applyFont="1" applyBorder="1">
      <alignment/>
      <protection/>
    </xf>
    <xf numFmtId="49" fontId="11" fillId="0" borderId="0" xfId="27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7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7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7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30" applyNumberFormat="1" applyFont="1" applyFill="1" applyBorder="1" applyAlignment="1" applyProtection="1">
      <alignment vertical="center"/>
      <protection locked="0"/>
    </xf>
    <xf numFmtId="0" fontId="10" fillId="0" borderId="1" xfId="30" applyFont="1" applyBorder="1" applyAlignment="1" applyProtection="1">
      <alignment vertical="center" wrapText="1"/>
      <protection/>
    </xf>
    <xf numFmtId="0" fontId="10" fillId="0" borderId="1" xfId="30" applyFont="1" applyBorder="1" applyAlignment="1" applyProtection="1">
      <alignment horizontal="left" vertical="center" wrapText="1"/>
      <protection/>
    </xf>
    <xf numFmtId="49" fontId="10" fillId="0" borderId="1" xfId="30" applyNumberFormat="1" applyFont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0" fontId="11" fillId="0" borderId="0" xfId="29" applyFont="1" applyAlignment="1" applyProtection="1">
      <alignment wrapText="1"/>
      <protection/>
    </xf>
    <xf numFmtId="1" fontId="11" fillId="3" borderId="1" xfId="29" applyNumberFormat="1" applyFont="1" applyFill="1" applyBorder="1" applyAlignment="1" applyProtection="1">
      <alignment wrapText="1"/>
      <protection locked="0"/>
    </xf>
    <xf numFmtId="1" fontId="11" fillId="0" borderId="0" xfId="29" applyNumberFormat="1" applyFont="1" applyAlignment="1" applyProtection="1">
      <alignment wrapText="1"/>
      <protection/>
    </xf>
    <xf numFmtId="0" fontId="11" fillId="0" borderId="0" xfId="31" applyFont="1" applyBorder="1" applyProtection="1">
      <alignment/>
      <protection/>
    </xf>
    <xf numFmtId="0" fontId="10" fillId="0" borderId="0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8" applyFont="1" applyAlignment="1">
      <alignment horizontal="left" vertical="top" wrapText="1"/>
      <protection/>
    </xf>
    <xf numFmtId="0" fontId="9" fillId="0" borderId="0" xfId="28" applyFont="1" applyAlignment="1">
      <alignment vertical="top" wrapText="1"/>
      <protection/>
    </xf>
    <xf numFmtId="0" fontId="9" fillId="0" borderId="0" xfId="28" applyFont="1" applyAlignment="1">
      <alignment vertical="top"/>
      <protection/>
    </xf>
    <xf numFmtId="0" fontId="5" fillId="0" borderId="0" xfId="28" applyFont="1" applyAlignment="1">
      <alignment vertical="top"/>
      <protection/>
    </xf>
    <xf numFmtId="0" fontId="7" fillId="0" borderId="0" xfId="28" applyFont="1" applyBorder="1" applyAlignment="1" applyProtection="1">
      <alignment vertical="top" wrapText="1"/>
      <protection locked="0"/>
    </xf>
    <xf numFmtId="1" fontId="9" fillId="3" borderId="3" xfId="28" applyNumberFormat="1" applyFont="1" applyFill="1" applyBorder="1" applyAlignment="1" applyProtection="1">
      <alignment vertical="top" wrapText="1"/>
      <protection locked="0"/>
    </xf>
    <xf numFmtId="1" fontId="9" fillId="3" borderId="8" xfId="28" applyNumberFormat="1" applyFont="1" applyFill="1" applyBorder="1" applyAlignment="1" applyProtection="1">
      <alignment vertical="top" wrapText="1"/>
      <protection locked="0"/>
    </xf>
    <xf numFmtId="1" fontId="9" fillId="5" borderId="8" xfId="28" applyNumberFormat="1" applyFont="1" applyFill="1" applyBorder="1" applyAlignment="1" applyProtection="1">
      <alignment vertical="top" wrapText="1"/>
      <protection locked="0"/>
    </xf>
    <xf numFmtId="1" fontId="9" fillId="0" borderId="8" xfId="28" applyNumberFormat="1" applyFont="1" applyBorder="1" applyAlignment="1" applyProtection="1">
      <alignment vertical="top" wrapText="1"/>
      <protection/>
    </xf>
    <xf numFmtId="1" fontId="9" fillId="0" borderId="3" xfId="28" applyNumberFormat="1" applyFont="1" applyBorder="1" applyAlignment="1" applyProtection="1">
      <alignment vertical="top" wrapText="1"/>
      <protection/>
    </xf>
    <xf numFmtId="1" fontId="9" fillId="0" borderId="8" xfId="28" applyNumberFormat="1" applyFont="1" applyFill="1" applyBorder="1" applyAlignment="1" applyProtection="1">
      <alignment vertical="top" wrapText="1"/>
      <protection/>
    </xf>
    <xf numFmtId="1" fontId="5" fillId="0" borderId="0" xfId="28" applyNumberFormat="1" applyFont="1" applyAlignment="1">
      <alignment vertical="top"/>
      <protection/>
    </xf>
    <xf numFmtId="1" fontId="9" fillId="4" borderId="8" xfId="28" applyNumberFormat="1" applyFont="1" applyFill="1" applyBorder="1" applyAlignment="1" applyProtection="1">
      <alignment vertical="top" wrapText="1"/>
      <protection locked="0"/>
    </xf>
    <xf numFmtId="1" fontId="9" fillId="0" borderId="9" xfId="28" applyNumberFormat="1" applyFont="1" applyBorder="1" applyAlignment="1" applyProtection="1">
      <alignment vertical="top" wrapText="1"/>
      <protection/>
    </xf>
    <xf numFmtId="1" fontId="9" fillId="5" borderId="10" xfId="28" applyNumberFormat="1" applyFont="1" applyFill="1" applyBorder="1" applyAlignment="1" applyProtection="1">
      <alignment vertical="top" wrapText="1"/>
      <protection locked="0"/>
    </xf>
    <xf numFmtId="1" fontId="9" fillId="0" borderId="11" xfId="28" applyNumberFormat="1" applyFont="1" applyBorder="1" applyAlignment="1" applyProtection="1">
      <alignment vertical="top" wrapText="1"/>
      <protection/>
    </xf>
    <xf numFmtId="1" fontId="7" fillId="0" borderId="8" xfId="28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8" applyNumberFormat="1" applyFont="1" applyBorder="1" applyAlignment="1" applyProtection="1">
      <alignment vertical="top" wrapText="1"/>
      <protection/>
    </xf>
    <xf numFmtId="1" fontId="9" fillId="0" borderId="13" xfId="28" applyNumberFormat="1" applyFont="1" applyBorder="1" applyAlignment="1" applyProtection="1">
      <alignment vertical="top" wrapText="1"/>
      <protection/>
    </xf>
    <xf numFmtId="0" fontId="7" fillId="0" borderId="0" xfId="28" applyFont="1" applyBorder="1" applyAlignment="1">
      <alignment vertical="top" wrapText="1"/>
      <protection/>
    </xf>
    <xf numFmtId="49" fontId="7" fillId="0" borderId="0" xfId="28" applyNumberFormat="1" applyFont="1" applyBorder="1" applyAlignment="1">
      <alignment vertical="top" wrapText="1"/>
      <protection/>
    </xf>
    <xf numFmtId="1" fontId="9" fillId="0" borderId="0" xfId="28" applyNumberFormat="1" applyFont="1" applyBorder="1" applyAlignment="1">
      <alignment vertical="top" wrapText="1"/>
      <protection/>
    </xf>
    <xf numFmtId="0" fontId="5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vertical="top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5" fillId="0" borderId="0" xfId="28" applyFont="1" applyAlignment="1" applyProtection="1">
      <alignment vertical="top"/>
      <protection locked="0"/>
    </xf>
    <xf numFmtId="1" fontId="5" fillId="0" borderId="0" xfId="28" applyNumberFormat="1" applyFont="1" applyAlignment="1" applyProtection="1">
      <alignment vertical="top" wrapText="1"/>
      <protection locked="0"/>
    </xf>
    <xf numFmtId="0" fontId="10" fillId="0" borderId="4" xfId="31" applyFont="1" applyBorder="1" applyAlignment="1">
      <alignment horizontal="centerContinuous" vertical="center" wrapText="1"/>
      <protection/>
    </xf>
    <xf numFmtId="0" fontId="10" fillId="0" borderId="6" xfId="31" applyFont="1" applyBorder="1" applyAlignment="1">
      <alignment horizontal="centerContinuous" vertical="center" wrapText="1"/>
      <protection/>
    </xf>
    <xf numFmtId="0" fontId="10" fillId="0" borderId="2" xfId="31" applyFont="1" applyBorder="1" applyAlignment="1">
      <alignment horizontal="centerContinuous" vertical="center" wrapText="1"/>
      <protection/>
    </xf>
    <xf numFmtId="0" fontId="10" fillId="2" borderId="4" xfId="31" applyFont="1" applyFill="1" applyBorder="1" applyAlignment="1">
      <alignment horizontal="centerContinuous" vertical="center" wrapText="1"/>
      <protection/>
    </xf>
    <xf numFmtId="0" fontId="10" fillId="2" borderId="2" xfId="31" applyFont="1" applyFill="1" applyBorder="1" applyAlignment="1">
      <alignment horizontal="centerContinuous" vertical="center" wrapText="1"/>
      <protection/>
    </xf>
    <xf numFmtId="1" fontId="11" fillId="2" borderId="3" xfId="31" applyNumberFormat="1" applyFont="1" applyFill="1" applyBorder="1" applyAlignment="1" applyProtection="1">
      <alignment vertical="center"/>
      <protection locked="0"/>
    </xf>
    <xf numFmtId="1" fontId="11" fillId="2" borderId="5" xfId="31" applyNumberFormat="1" applyFont="1" applyFill="1" applyBorder="1" applyAlignment="1" applyProtection="1">
      <alignment vertical="center"/>
      <protection locked="0"/>
    </xf>
    <xf numFmtId="1" fontId="11" fillId="2" borderId="7" xfId="31" applyNumberFormat="1" applyFont="1" applyFill="1" applyBorder="1" applyAlignment="1" applyProtection="1">
      <alignment vertical="center"/>
      <protection locked="0"/>
    </xf>
    <xf numFmtId="1" fontId="11" fillId="3" borderId="1" xfId="31" applyNumberFormat="1" applyFont="1" applyFill="1" applyBorder="1" applyAlignment="1" applyProtection="1">
      <alignment vertical="center"/>
      <protection locked="0"/>
    </xf>
    <xf numFmtId="0" fontId="10" fillId="0" borderId="4" xfId="31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1" applyNumberFormat="1" applyFont="1" applyFill="1" applyBorder="1" applyAlignment="1" applyProtection="1">
      <alignment vertical="center"/>
      <protection locked="0"/>
    </xf>
    <xf numFmtId="3" fontId="11" fillId="0" borderId="0" xfId="31" applyNumberFormat="1" applyFont="1" applyBorder="1" applyProtection="1">
      <alignment/>
      <protection/>
    </xf>
    <xf numFmtId="0" fontId="10" fillId="0" borderId="3" xfId="31" applyFont="1" applyBorder="1" applyAlignment="1">
      <alignment horizontal="centerContinuous" vertical="center" wrapText="1"/>
      <protection/>
    </xf>
    <xf numFmtId="0" fontId="10" fillId="0" borderId="7" xfId="31" applyFont="1" applyBorder="1" applyAlignment="1">
      <alignment horizontal="centerContinuous" vertical="center" wrapText="1"/>
      <protection/>
    </xf>
    <xf numFmtId="0" fontId="10" fillId="0" borderId="9" xfId="31" applyFont="1" applyBorder="1" applyAlignment="1">
      <alignment horizontal="left" vertical="center" wrapText="1"/>
      <protection/>
    </xf>
    <xf numFmtId="0" fontId="10" fillId="0" borderId="2" xfId="31" applyFont="1" applyBorder="1" applyAlignment="1">
      <alignment horizontal="center" vertical="center" wrapText="1"/>
      <protection/>
    </xf>
    <xf numFmtId="0" fontId="10" fillId="0" borderId="2" xfId="31" applyFont="1" applyFill="1" applyBorder="1" applyAlignment="1">
      <alignment horizontal="center" vertical="center" wrapText="1"/>
      <protection/>
    </xf>
    <xf numFmtId="0" fontId="10" fillId="0" borderId="14" xfId="31" applyFont="1" applyBorder="1" applyAlignment="1">
      <alignment horizontal="centerContinuous" vertical="center" wrapText="1"/>
      <protection/>
    </xf>
    <xf numFmtId="0" fontId="10" fillId="2" borderId="6" xfId="31" applyFont="1" applyFill="1" applyBorder="1" applyAlignment="1">
      <alignment horizontal="center" vertical="center" wrapText="1"/>
      <protection/>
    </xf>
    <xf numFmtId="0" fontId="10" fillId="0" borderId="9" xfId="31" applyFont="1" applyBorder="1" applyAlignment="1">
      <alignment horizontal="centerContinuous" vertical="center" wrapText="1"/>
      <protection/>
    </xf>
    <xf numFmtId="0" fontId="10" fillId="0" borderId="10" xfId="31" applyFont="1" applyBorder="1" applyAlignment="1">
      <alignment horizontal="center" vertical="center" wrapText="1"/>
      <protection/>
    </xf>
    <xf numFmtId="0" fontId="10" fillId="0" borderId="15" xfId="31" applyFont="1" applyBorder="1" applyAlignment="1">
      <alignment horizontal="centerContinuous" vertical="center" wrapText="1"/>
      <protection/>
    </xf>
    <xf numFmtId="0" fontId="10" fillId="0" borderId="16" xfId="31" applyFont="1" applyBorder="1" applyAlignment="1">
      <alignment horizontal="centerContinuous" vertical="center" wrapText="1"/>
      <protection/>
    </xf>
    <xf numFmtId="49" fontId="10" fillId="0" borderId="9" xfId="31" applyNumberFormat="1" applyFont="1" applyBorder="1" applyAlignment="1">
      <alignment horizontal="centerContinuous" vertical="center" wrapText="1"/>
      <protection/>
    </xf>
    <xf numFmtId="49" fontId="10" fillId="0" borderId="10" xfId="31" applyNumberFormat="1" applyFont="1" applyBorder="1" applyAlignment="1">
      <alignment horizontal="centerContinuous" vertical="center" wrapText="1"/>
      <protection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7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center" vertical="top" wrapText="1"/>
      <protection locked="0"/>
    </xf>
    <xf numFmtId="0" fontId="9" fillId="0" borderId="0" xfId="28" applyFont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horizontal="center" vertical="top"/>
      <protection locked="0"/>
    </xf>
    <xf numFmtId="0" fontId="7" fillId="0" borderId="0" xfId="29" applyFont="1" applyAlignment="1" applyProtection="1">
      <alignment wrapText="1"/>
      <protection locked="0"/>
    </xf>
    <xf numFmtId="0" fontId="7" fillId="0" borderId="17" xfId="28" applyFont="1" applyBorder="1" applyAlignment="1" applyProtection="1">
      <alignment horizontal="center" vertical="center"/>
      <protection/>
    </xf>
    <xf numFmtId="0" fontId="7" fillId="0" borderId="18" xfId="28" applyFont="1" applyBorder="1" applyAlignment="1" applyProtection="1">
      <alignment horizontal="center" vertical="top" wrapText="1"/>
      <protection/>
    </xf>
    <xf numFmtId="14" fontId="7" fillId="0" borderId="18" xfId="28" applyNumberFormat="1" applyFont="1" applyBorder="1" applyAlignment="1" applyProtection="1">
      <alignment horizontal="center" vertical="top" wrapText="1"/>
      <protection/>
    </xf>
    <xf numFmtId="49" fontId="7" fillId="0" borderId="18" xfId="28" applyNumberFormat="1" applyFont="1" applyBorder="1" applyAlignment="1" applyProtection="1">
      <alignment horizontal="center" vertical="center" wrapText="1"/>
      <protection/>
    </xf>
    <xf numFmtId="14" fontId="7" fillId="0" borderId="19" xfId="28" applyNumberFormat="1" applyFont="1" applyBorder="1" applyAlignment="1" applyProtection="1">
      <alignment horizontal="center" vertical="top" wrapText="1"/>
      <protection/>
    </xf>
    <xf numFmtId="0" fontId="7" fillId="0" borderId="20" xfId="28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center" vertical="center" wrapText="1"/>
      <protection/>
    </xf>
    <xf numFmtId="0" fontId="7" fillId="0" borderId="8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right" vertical="top" wrapText="1"/>
      <protection/>
    </xf>
    <xf numFmtId="0" fontId="9" fillId="0" borderId="1" xfId="28" applyFont="1" applyBorder="1" applyAlignment="1" applyProtection="1">
      <alignment vertical="top" wrapText="1"/>
      <protection/>
    </xf>
    <xf numFmtId="0" fontId="9" fillId="0" borderId="3" xfId="28" applyFont="1" applyBorder="1" applyAlignment="1" applyProtection="1">
      <alignment vertical="top" wrapText="1"/>
      <protection/>
    </xf>
    <xf numFmtId="49" fontId="7" fillId="2" borderId="9" xfId="28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8" applyFont="1" applyFill="1" applyBorder="1" applyAlignment="1" applyProtection="1">
      <alignment vertical="top" wrapText="1"/>
      <protection/>
    </xf>
    <xf numFmtId="0" fontId="9" fillId="0" borderId="1" xfId="28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/>
      <protection/>
    </xf>
    <xf numFmtId="49" fontId="5" fillId="0" borderId="1" xfId="28" applyNumberFormat="1" applyFont="1" applyFill="1" applyBorder="1" applyAlignment="1" applyProtection="1">
      <alignment horizontal="right"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8" fillId="0" borderId="3" xfId="28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8" applyNumberFormat="1" applyFont="1" applyBorder="1" applyAlignment="1" applyProtection="1">
      <alignment horizontal="right" vertical="top" wrapText="1"/>
      <protection/>
    </xf>
    <xf numFmtId="49" fontId="6" fillId="0" borderId="1" xfId="28" applyNumberFormat="1" applyFont="1" applyFill="1" applyBorder="1" applyAlignment="1" applyProtection="1">
      <alignment horizontal="right" vertical="top" wrapText="1"/>
      <protection/>
    </xf>
    <xf numFmtId="1" fontId="19" fillId="6" borderId="1" xfId="28" applyNumberFormat="1" applyFont="1" applyFill="1" applyBorder="1" applyAlignment="1" applyProtection="1">
      <alignment vertical="top" wrapText="1"/>
      <protection/>
    </xf>
    <xf numFmtId="1" fontId="9" fillId="0" borderId="1" xfId="28" applyNumberFormat="1" applyFont="1" applyBorder="1" applyAlignment="1" applyProtection="1">
      <alignment vertical="top" wrapText="1"/>
      <protection/>
    </xf>
    <xf numFmtId="1" fontId="19" fillId="6" borderId="1" xfId="28" applyNumberFormat="1" applyFont="1" applyFill="1" applyBorder="1" applyAlignment="1" applyProtection="1">
      <alignment vertical="top"/>
      <protection/>
    </xf>
    <xf numFmtId="1" fontId="4" fillId="0" borderId="9" xfId="28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8" applyNumberFormat="1" applyFont="1" applyBorder="1" applyAlignment="1" applyProtection="1">
      <alignment horizontal="right" vertical="top" wrapText="1"/>
      <protection/>
    </xf>
    <xf numFmtId="1" fontId="7" fillId="0" borderId="9" xfId="28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8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8" applyNumberFormat="1" applyFont="1" applyFill="1" applyBorder="1" applyAlignment="1" applyProtection="1">
      <alignment vertical="top"/>
      <protection/>
    </xf>
    <xf numFmtId="0" fontId="19" fillId="6" borderId="20" xfId="28" applyNumberFormat="1" applyFont="1" applyFill="1" applyBorder="1" applyAlignment="1" applyProtection="1">
      <alignment vertical="top" wrapText="1"/>
      <protection/>
    </xf>
    <xf numFmtId="49" fontId="4" fillId="0" borderId="1" xfId="28" applyNumberFormat="1" applyFont="1" applyFill="1" applyBorder="1" applyAlignment="1" applyProtection="1">
      <alignment horizontal="right" vertical="top" wrapText="1"/>
      <protection/>
    </xf>
    <xf numFmtId="1" fontId="7" fillId="0" borderId="1" xfId="28" applyNumberFormat="1" applyFont="1" applyBorder="1" applyAlignment="1" applyProtection="1">
      <alignment horizontal="right" vertical="top" wrapText="1"/>
      <protection/>
    </xf>
    <xf numFmtId="1" fontId="9" fillId="0" borderId="1" xfId="28" applyNumberFormat="1" applyFont="1" applyBorder="1" applyAlignment="1" applyProtection="1">
      <alignment horizontal="right" vertical="top" wrapText="1"/>
      <protection/>
    </xf>
    <xf numFmtId="1" fontId="6" fillId="0" borderId="4" xfId="28" applyNumberFormat="1" applyFont="1" applyBorder="1" applyAlignment="1" applyProtection="1">
      <alignment horizontal="right" vertical="top" wrapText="1"/>
      <protection/>
    </xf>
    <xf numFmtId="1" fontId="5" fillId="0" borderId="9" xfId="28" applyNumberFormat="1" applyFont="1" applyBorder="1" applyAlignment="1" applyProtection="1">
      <alignment horizontal="right" vertical="top" wrapText="1"/>
      <protection/>
    </xf>
    <xf numFmtId="1" fontId="9" fillId="0" borderId="21" xfId="28" applyNumberFormat="1" applyFont="1" applyBorder="1" applyAlignment="1" applyProtection="1">
      <alignment vertical="top" wrapText="1"/>
      <protection/>
    </xf>
    <xf numFmtId="1" fontId="9" fillId="0" borderId="22" xfId="28" applyNumberFormat="1" applyFont="1" applyBorder="1" applyAlignment="1" applyProtection="1">
      <alignment vertical="top" wrapText="1"/>
      <protection/>
    </xf>
    <xf numFmtId="1" fontId="5" fillId="0" borderId="14" xfId="28" applyNumberFormat="1" applyFont="1" applyBorder="1" applyAlignment="1" applyProtection="1">
      <alignment horizontal="right" vertical="top" wrapText="1"/>
      <protection/>
    </xf>
    <xf numFmtId="1" fontId="9" fillId="0" borderId="23" xfId="28" applyNumberFormat="1" applyFont="1" applyBorder="1" applyAlignment="1" applyProtection="1">
      <alignment vertical="top" wrapText="1"/>
      <protection/>
    </xf>
    <xf numFmtId="1" fontId="9" fillId="0" borderId="24" xfId="28" applyNumberFormat="1" applyFont="1" applyBorder="1" applyAlignment="1" applyProtection="1">
      <alignment vertical="top" wrapText="1"/>
      <protection/>
    </xf>
    <xf numFmtId="1" fontId="6" fillId="0" borderId="2" xfId="28" applyNumberFormat="1" applyFont="1" applyBorder="1" applyAlignment="1" applyProtection="1">
      <alignment horizontal="right" vertical="top" wrapText="1"/>
      <protection/>
    </xf>
    <xf numFmtId="1" fontId="6" fillId="2" borderId="1" xfId="28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8" applyNumberFormat="1" applyFont="1" applyBorder="1" applyAlignment="1" applyProtection="1">
      <alignment horizontal="right" vertical="top" wrapText="1"/>
      <protection/>
    </xf>
    <xf numFmtId="49" fontId="4" fillId="0" borderId="27" xfId="28" applyNumberFormat="1" applyFont="1" applyBorder="1" applyAlignment="1" applyProtection="1">
      <alignment horizontal="right" vertical="top" wrapText="1"/>
      <protection/>
    </xf>
    <xf numFmtId="1" fontId="4" fillId="0" borderId="27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Alignment="1" applyProtection="1">
      <alignment vertical="top"/>
      <protection/>
    </xf>
    <xf numFmtId="1" fontId="5" fillId="0" borderId="0" xfId="28" applyNumberFormat="1" applyFont="1" applyAlignment="1" applyProtection="1">
      <alignment vertical="top"/>
      <protection/>
    </xf>
    <xf numFmtId="0" fontId="10" fillId="0" borderId="1" xfId="30" applyFont="1" applyBorder="1" applyAlignment="1" applyProtection="1">
      <alignment horizontal="center" vertical="center" wrapText="1"/>
      <protection/>
    </xf>
    <xf numFmtId="0" fontId="10" fillId="0" borderId="7" xfId="30" applyFont="1" applyBorder="1" applyAlignment="1" applyProtection="1">
      <alignment horizontal="center" vertical="center" wrapText="1"/>
      <protection/>
    </xf>
    <xf numFmtId="0" fontId="10" fillId="0" borderId="3" xfId="30" applyFont="1" applyBorder="1" applyAlignment="1" applyProtection="1">
      <alignment horizontal="center" vertical="center" wrapText="1"/>
      <protection/>
    </xf>
    <xf numFmtId="0" fontId="10" fillId="0" borderId="2" xfId="30" applyFont="1" applyBorder="1" applyAlignment="1" applyProtection="1">
      <alignment horizontal="center" vertical="center" wrapText="1"/>
      <protection/>
    </xf>
    <xf numFmtId="0" fontId="12" fillId="0" borderId="1" xfId="30" applyFont="1" applyBorder="1" applyAlignment="1" applyProtection="1">
      <alignment vertical="center" wrapText="1"/>
      <protection/>
    </xf>
    <xf numFmtId="0" fontId="11" fillId="0" borderId="1" xfId="30" applyFont="1" applyFill="1" applyBorder="1" applyProtection="1">
      <alignment/>
      <protection/>
    </xf>
    <xf numFmtId="0" fontId="11" fillId="0" borderId="1" xfId="30" applyFont="1" applyBorder="1" applyAlignment="1" applyProtection="1">
      <alignment vertical="center" wrapText="1"/>
      <protection/>
    </xf>
    <xf numFmtId="3" fontId="11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Fill="1" applyBorder="1" applyAlignment="1" applyProtection="1">
      <alignment vertical="center" wrapText="1"/>
      <protection/>
    </xf>
    <xf numFmtId="0" fontId="12" fillId="0" borderId="1" xfId="30" applyFont="1" applyBorder="1" applyAlignment="1" applyProtection="1">
      <alignment horizontal="right" vertical="center" wrapText="1"/>
      <protection/>
    </xf>
    <xf numFmtId="0" fontId="11" fillId="0" borderId="1" xfId="30" applyFont="1" applyBorder="1" applyAlignment="1" applyProtection="1">
      <alignment horizontal="left" vertical="center" wrapText="1"/>
      <protection/>
    </xf>
    <xf numFmtId="3" fontId="12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Border="1" applyAlignment="1" applyProtection="1">
      <alignment wrapText="1"/>
      <protection/>
    </xf>
    <xf numFmtId="0" fontId="11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vertical="center" wrapText="1"/>
      <protection/>
    </xf>
    <xf numFmtId="0" fontId="11" fillId="0" borderId="20" xfId="30" applyFont="1" applyBorder="1" applyAlignment="1" applyProtection="1">
      <alignment vertical="center" wrapText="1"/>
      <protection/>
    </xf>
    <xf numFmtId="49" fontId="11" fillId="0" borderId="7" xfId="30" applyNumberFormat="1" applyFont="1" applyBorder="1" applyAlignment="1" applyProtection="1">
      <alignment horizontal="center" vertical="center" wrapText="1"/>
      <protection/>
    </xf>
    <xf numFmtId="0" fontId="11" fillId="0" borderId="5" xfId="30" applyFont="1" applyBorder="1" applyAlignment="1" applyProtection="1">
      <alignment vertical="center" wrapText="1"/>
      <protection/>
    </xf>
    <xf numFmtId="0" fontId="10" fillId="0" borderId="3" xfId="30" applyFont="1" applyBorder="1" applyAlignment="1" applyProtection="1">
      <alignment vertical="center" wrapText="1"/>
      <protection/>
    </xf>
    <xf numFmtId="0" fontId="14" fillId="0" borderId="1" xfId="30" applyFont="1" applyBorder="1" applyAlignment="1" applyProtection="1">
      <alignment vertical="center" wrapText="1"/>
      <protection/>
    </xf>
    <xf numFmtId="0" fontId="11" fillId="0" borderId="0" xfId="30" applyFont="1" applyBorder="1" applyAlignment="1" applyProtection="1">
      <alignment wrapText="1"/>
      <protection/>
    </xf>
    <xf numFmtId="1" fontId="11" fillId="0" borderId="1" xfId="30" applyNumberFormat="1" applyFont="1" applyBorder="1" applyAlignment="1" applyProtection="1">
      <alignment vertical="center"/>
      <protection/>
    </xf>
    <xf numFmtId="1" fontId="9" fillId="7" borderId="8" xfId="28" applyNumberFormat="1" applyFont="1" applyFill="1" applyBorder="1" applyAlignment="1" applyProtection="1">
      <alignment vertical="top" wrapText="1"/>
      <protection locked="0"/>
    </xf>
    <xf numFmtId="1" fontId="9" fillId="7" borderId="3" xfId="28" applyNumberFormat="1" applyFont="1" applyFill="1" applyBorder="1" applyAlignment="1" applyProtection="1">
      <alignment vertical="top" wrapText="1"/>
      <protection locked="0"/>
    </xf>
    <xf numFmtId="0" fontId="11" fillId="0" borderId="0" xfId="29" applyFont="1" applyAlignment="1" applyProtection="1">
      <alignment wrapText="1"/>
      <protection locked="0"/>
    </xf>
    <xf numFmtId="0" fontId="11" fillId="0" borderId="0" xfId="29" applyFont="1" applyFill="1" applyAlignment="1" applyProtection="1">
      <alignment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 locked="0"/>
    </xf>
    <xf numFmtId="0" fontId="10" fillId="0" borderId="0" xfId="29" applyFont="1" applyFill="1" applyBorder="1" applyAlignment="1" applyProtection="1">
      <alignment horizontal="centerContinuous" vertical="center" wrapText="1"/>
      <protection locked="0"/>
    </xf>
    <xf numFmtId="1" fontId="11" fillId="0" borderId="0" xfId="29" applyNumberFormat="1" applyFont="1" applyBorder="1" applyAlignment="1" applyProtection="1">
      <alignment wrapText="1"/>
      <protection/>
    </xf>
    <xf numFmtId="0" fontId="11" fillId="0" borderId="0" xfId="29" applyFont="1" applyAlignment="1" applyProtection="1">
      <alignment horizontal="centerContinuous" wrapText="1"/>
      <protection/>
    </xf>
    <xf numFmtId="0" fontId="11" fillId="0" borderId="0" xfId="29" applyFont="1" applyAlignment="1" applyProtection="1">
      <alignment horizontal="center" wrapText="1"/>
      <protection/>
    </xf>
    <xf numFmtId="0" fontId="10" fillId="0" borderId="0" xfId="29" applyFont="1" applyAlignment="1" applyProtection="1">
      <alignment wrapText="1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14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horizontal="center" wrapText="1"/>
      <protection/>
    </xf>
    <xf numFmtId="49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wrapText="1"/>
      <protection/>
    </xf>
    <xf numFmtId="49" fontId="12" fillId="0" borderId="1" xfId="29" applyNumberFormat="1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wrapText="1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Fill="1" applyBorder="1" applyAlignment="1" applyProtection="1">
      <alignment wrapText="1"/>
      <protection/>
    </xf>
    <xf numFmtId="49" fontId="11" fillId="0" borderId="1" xfId="29" applyNumberFormat="1" applyFont="1" applyFill="1" applyBorder="1" applyAlignment="1" applyProtection="1">
      <alignment horizontal="center" wrapText="1"/>
      <protection/>
    </xf>
    <xf numFmtId="0" fontId="10" fillId="0" borderId="1" xfId="29" applyFont="1" applyBorder="1" applyAlignment="1" applyProtection="1">
      <alignment horizontal="right" wrapText="1"/>
      <protection/>
    </xf>
    <xf numFmtId="49" fontId="10" fillId="0" borderId="1" xfId="29" applyNumberFormat="1" applyFont="1" applyBorder="1" applyAlignment="1" applyProtection="1">
      <alignment horizontal="center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1" fontId="11" fillId="0" borderId="1" xfId="29" applyNumberFormat="1" applyFont="1" applyFill="1" applyBorder="1" applyAlignment="1" applyProtection="1">
      <alignment wrapText="1"/>
      <protection/>
    </xf>
    <xf numFmtId="0" fontId="10" fillId="0" borderId="1" xfId="29" applyFont="1" applyBorder="1" applyAlignment="1" applyProtection="1">
      <alignment wrapText="1"/>
      <protection/>
    </xf>
    <xf numFmtId="49" fontId="11" fillId="0" borderId="0" xfId="29" applyNumberFormat="1" applyFont="1" applyBorder="1" applyAlignment="1" applyProtection="1">
      <alignment wrapText="1"/>
      <protection/>
    </xf>
    <xf numFmtId="1" fontId="11" fillId="0" borderId="0" xfId="29" applyNumberFormat="1" applyFont="1" applyFill="1" applyBorder="1" applyAlignment="1" applyProtection="1">
      <alignment wrapText="1"/>
      <protection/>
    </xf>
    <xf numFmtId="0" fontId="10" fillId="0" borderId="0" xfId="29" applyFont="1" applyAlignment="1" applyProtection="1">
      <alignment horizontal="center"/>
      <protection/>
    </xf>
    <xf numFmtId="1" fontId="11" fillId="0" borderId="1" xfId="31" applyNumberFormat="1" applyFont="1" applyFill="1" applyBorder="1" applyAlignment="1" applyProtection="1">
      <alignment vertical="center"/>
      <protection/>
    </xf>
    <xf numFmtId="1" fontId="11" fillId="0" borderId="3" xfId="31" applyNumberFormat="1" applyFont="1" applyFill="1" applyBorder="1" applyAlignment="1" applyProtection="1">
      <alignment vertical="center"/>
      <protection/>
    </xf>
    <xf numFmtId="0" fontId="10" fillId="0" borderId="0" xfId="31" applyFont="1" applyBorder="1" applyAlignment="1" applyProtection="1">
      <alignment vertical="center" wrapText="1"/>
      <protection locked="0"/>
    </xf>
    <xf numFmtId="49" fontId="10" fillId="0" borderId="0" xfId="31" applyNumberFormat="1" applyFont="1" applyBorder="1" applyAlignment="1" applyProtection="1">
      <alignment horizontal="center" vertical="center" wrapText="1"/>
      <protection locked="0"/>
    </xf>
    <xf numFmtId="0" fontId="11" fillId="0" borderId="0" xfId="31" applyFont="1" applyBorder="1" applyProtection="1">
      <alignment/>
      <protection locked="0"/>
    </xf>
    <xf numFmtId="0" fontId="11" fillId="0" borderId="0" xfId="27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7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30" applyFont="1" applyBorder="1" applyAlignment="1" applyProtection="1">
      <alignment wrapText="1"/>
      <protection locked="0"/>
    </xf>
    <xf numFmtId="1" fontId="11" fillId="0" borderId="0" xfId="30" applyNumberFormat="1" applyFont="1" applyBorder="1" applyProtection="1">
      <alignment/>
      <protection locked="0"/>
    </xf>
    <xf numFmtId="0" fontId="10" fillId="0" borderId="0" xfId="3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8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30" applyNumberFormat="1" applyFont="1" applyFill="1" applyBorder="1" applyAlignment="1" applyProtection="1">
      <alignment vertical="center"/>
      <protection locked="0"/>
    </xf>
    <xf numFmtId="0" fontId="9" fillId="0" borderId="0" xfId="28" applyFont="1" applyBorder="1" applyAlignment="1" applyProtection="1">
      <alignment vertical="top"/>
      <protection locked="0"/>
    </xf>
    <xf numFmtId="49" fontId="7" fillId="0" borderId="0" xfId="28" applyNumberFormat="1" applyFont="1" applyBorder="1" applyAlignment="1" applyProtection="1">
      <alignment vertical="top" wrapText="1"/>
      <protection locked="0"/>
    </xf>
    <xf numFmtId="1" fontId="9" fillId="0" borderId="0" xfId="28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8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8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7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8" applyFont="1" applyFill="1" applyBorder="1" applyAlignment="1" applyProtection="1">
      <alignment horizontal="left" vertical="top" wrapText="1"/>
      <protection/>
    </xf>
    <xf numFmtId="1" fontId="18" fillId="6" borderId="1" xfId="28" applyNumberFormat="1" applyFont="1" applyFill="1" applyBorder="1" applyAlignment="1" applyProtection="1">
      <alignment vertical="top" wrapText="1"/>
      <protection/>
    </xf>
    <xf numFmtId="0" fontId="18" fillId="6" borderId="28" xfId="28" applyFont="1" applyFill="1" applyBorder="1" applyAlignment="1" applyProtection="1">
      <alignment horizontal="left" vertical="top" wrapText="1"/>
      <protection/>
    </xf>
    <xf numFmtId="0" fontId="18" fillId="6" borderId="20" xfId="28" applyFont="1" applyFill="1" applyBorder="1" applyAlignment="1" applyProtection="1">
      <alignment vertical="top" wrapText="1"/>
      <protection/>
    </xf>
    <xf numFmtId="0" fontId="18" fillId="6" borderId="29" xfId="28" applyFont="1" applyFill="1" applyBorder="1" applyAlignment="1" applyProtection="1">
      <alignment vertical="top" wrapText="1"/>
      <protection/>
    </xf>
    <xf numFmtId="49" fontId="18" fillId="6" borderId="27" xfId="28" applyNumberFormat="1" applyFont="1" applyFill="1" applyBorder="1" applyAlignment="1" applyProtection="1">
      <alignment vertical="center" wrapText="1"/>
      <protection/>
    </xf>
    <xf numFmtId="0" fontId="18" fillId="6" borderId="1" xfId="28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30" applyNumberFormat="1" applyFont="1" applyFill="1" applyBorder="1" applyAlignment="1" applyProtection="1">
      <alignment vertical="center"/>
      <protection/>
    </xf>
    <xf numFmtId="0" fontId="9" fillId="0" borderId="1" xfId="28" applyFont="1" applyBorder="1" applyAlignment="1" applyProtection="1">
      <alignment vertical="top"/>
      <protection locked="0"/>
    </xf>
    <xf numFmtId="0" fontId="7" fillId="0" borderId="1" xfId="28" applyFont="1" applyBorder="1" applyAlignment="1" applyProtection="1">
      <alignment horizontal="left" vertical="top" wrapText="1"/>
      <protection locked="0"/>
    </xf>
    <xf numFmtId="0" fontId="10" fillId="0" borderId="0" xfId="30" applyFont="1" applyBorder="1" applyAlignment="1" applyProtection="1">
      <alignment horizontal="centerContinuous" vertical="center" wrapText="1"/>
      <protection/>
    </xf>
    <xf numFmtId="0" fontId="11" fillId="0" borderId="0" xfId="30" applyFont="1" applyBorder="1" applyAlignment="1" applyProtection="1">
      <alignment horizontal="centerContinuous"/>
      <protection/>
    </xf>
    <xf numFmtId="0" fontId="11" fillId="0" borderId="26" xfId="30" applyFont="1" applyBorder="1" applyAlignment="1" applyProtection="1">
      <alignment horizontal="centerContinuous"/>
      <protection/>
    </xf>
    <xf numFmtId="0" fontId="11" fillId="0" borderId="0" xfId="30" applyFont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vertical="top" wrapText="1"/>
      <protection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0" fillId="0" borderId="0" xfId="29" applyFont="1" applyFill="1" applyBorder="1" applyAlignment="1" applyProtection="1">
      <alignment horizontal="centerContinuous" vertical="center" wrapText="1"/>
      <protection/>
    </xf>
    <xf numFmtId="0" fontId="10" fillId="0" borderId="0" xfId="28" applyFont="1" applyBorder="1" applyAlignment="1" applyProtection="1">
      <alignment horizontal="left" vertical="top"/>
      <protection/>
    </xf>
    <xf numFmtId="0" fontId="10" fillId="0" borderId="0" xfId="28" applyFont="1" applyBorder="1" applyAlignment="1" applyProtection="1">
      <alignment vertical="top"/>
      <protection/>
    </xf>
    <xf numFmtId="0" fontId="10" fillId="0" borderId="0" xfId="28" applyFont="1" applyFill="1" applyBorder="1" applyAlignment="1" applyProtection="1">
      <alignment vertical="top" wrapText="1"/>
      <protection/>
    </xf>
    <xf numFmtId="0" fontId="10" fillId="0" borderId="0" xfId="29" applyFont="1" applyFill="1" applyBorder="1" applyAlignment="1" applyProtection="1">
      <alignment horizontal="right" vertical="center" wrapText="1"/>
      <protection/>
    </xf>
    <xf numFmtId="0" fontId="10" fillId="0" borderId="0" xfId="31" applyFont="1" applyAlignment="1" applyProtection="1">
      <alignment horizontal="centerContinuous" wrapText="1"/>
      <protection/>
    </xf>
    <xf numFmtId="49" fontId="10" fillId="0" borderId="0" xfId="31" applyNumberFormat="1" applyFont="1" applyAlignment="1" applyProtection="1">
      <alignment horizontal="center" wrapText="1"/>
      <protection/>
    </xf>
    <xf numFmtId="0" fontId="10" fillId="0" borderId="0" xfId="31" applyFont="1" applyAlignment="1" applyProtection="1">
      <alignment horizontal="centerContinuous"/>
      <protection/>
    </xf>
    <xf numFmtId="0" fontId="11" fillId="0" borderId="0" xfId="31" applyFont="1" applyProtection="1">
      <alignment/>
      <protection/>
    </xf>
    <xf numFmtId="0" fontId="9" fillId="0" borderId="0" xfId="31" applyFont="1" applyAlignment="1" applyProtection="1">
      <alignment horizontal="left"/>
      <protection/>
    </xf>
    <xf numFmtId="0" fontId="10" fillId="0" borderId="0" xfId="31" applyFont="1" applyBorder="1" applyAlignment="1" applyProtection="1">
      <alignment horizontal="left" vertical="top" wrapText="1"/>
      <protection/>
    </xf>
    <xf numFmtId="0" fontId="10" fillId="0" borderId="0" xfId="31" applyFont="1" applyProtection="1">
      <alignment/>
      <protection/>
    </xf>
    <xf numFmtId="0" fontId="10" fillId="0" borderId="0" xfId="29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8" applyNumberFormat="1" applyFont="1" applyBorder="1" applyAlignment="1" applyProtection="1">
      <alignment horizontal="left" vertical="top" wrapText="1"/>
      <protection locked="0"/>
    </xf>
    <xf numFmtId="184" fontId="10" fillId="0" borderId="0" xfId="28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7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7" applyFont="1" applyAlignment="1">
      <alignment/>
      <protection/>
    </xf>
    <xf numFmtId="0" fontId="4" fillId="0" borderId="0" xfId="27" applyFont="1" applyBorder="1">
      <alignment/>
      <protection/>
    </xf>
    <xf numFmtId="0" fontId="4" fillId="0" borderId="0" xfId="27" applyFont="1">
      <alignment/>
      <protection/>
    </xf>
    <xf numFmtId="0" fontId="5" fillId="0" borderId="0" xfId="27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7" applyNumberFormat="1" applyFont="1">
      <alignment/>
      <protection/>
    </xf>
    <xf numFmtId="0" fontId="10" fillId="0" borderId="0" xfId="27" applyFont="1" applyBorder="1" applyProtection="1">
      <alignment/>
      <protection/>
    </xf>
    <xf numFmtId="0" fontId="11" fillId="0" borderId="0" xfId="27" applyFont="1" applyBorder="1" applyProtection="1">
      <alignment/>
      <protection/>
    </xf>
    <xf numFmtId="1" fontId="11" fillId="0" borderId="0" xfId="27" applyNumberFormat="1" applyFont="1" applyBorder="1" applyProtection="1">
      <alignment/>
      <protection/>
    </xf>
    <xf numFmtId="1" fontId="11" fillId="0" borderId="0" xfId="27" applyNumberFormat="1" applyFont="1" applyProtection="1">
      <alignment/>
      <protection locked="0"/>
    </xf>
    <xf numFmtId="49" fontId="11" fillId="0" borderId="0" xfId="27" applyNumberFormat="1" applyFont="1" applyProtection="1">
      <alignment/>
      <protection/>
    </xf>
    <xf numFmtId="1" fontId="11" fillId="0" borderId="0" xfId="27" applyNumberFormat="1" applyFont="1" applyProtection="1">
      <alignment/>
      <protection/>
    </xf>
    <xf numFmtId="0" fontId="9" fillId="0" borderId="0" xfId="28" applyFont="1" applyAlignment="1" applyProtection="1">
      <alignment vertical="top"/>
      <protection/>
    </xf>
    <xf numFmtId="0" fontId="9" fillId="0" borderId="0" xfId="28" applyFont="1" applyAlignment="1" applyProtection="1">
      <alignment vertical="top" wrapText="1"/>
      <protection/>
    </xf>
    <xf numFmtId="0" fontId="10" fillId="0" borderId="0" xfId="27" applyFont="1" applyAlignment="1">
      <alignment horizontal="center"/>
      <protection/>
    </xf>
    <xf numFmtId="0" fontId="11" fillId="0" borderId="0" xfId="27" applyFont="1" applyAlignment="1" applyProtection="1">
      <alignment/>
      <protection/>
    </xf>
    <xf numFmtId="0" fontId="11" fillId="0" borderId="0" xfId="27" applyFont="1" applyAlignment="1">
      <alignment/>
      <protection/>
    </xf>
    <xf numFmtId="0" fontId="11" fillId="0" borderId="0" xfId="27" applyFont="1" applyAlignment="1" applyProtection="1">
      <alignment/>
      <protection locked="0"/>
    </xf>
    <xf numFmtId="0" fontId="10" fillId="0" borderId="0" xfId="31" applyFont="1">
      <alignment/>
      <protection/>
    </xf>
    <xf numFmtId="0" fontId="10" fillId="0" borderId="0" xfId="31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1" applyFont="1" applyAlignment="1" applyProtection="1">
      <alignment wrapText="1"/>
      <protection locked="0"/>
    </xf>
    <xf numFmtId="49" fontId="11" fillId="0" borderId="0" xfId="31" applyNumberFormat="1" applyFont="1" applyAlignment="1" applyProtection="1">
      <alignment horizontal="center" wrapText="1"/>
      <protection locked="0"/>
    </xf>
    <xf numFmtId="0" fontId="11" fillId="0" borderId="0" xfId="31" applyFont="1" applyProtection="1">
      <alignment/>
      <protection locked="0"/>
    </xf>
    <xf numFmtId="0" fontId="11" fillId="0" borderId="0" xfId="31" applyFont="1" applyAlignment="1">
      <alignment wrapText="1"/>
      <protection/>
    </xf>
    <xf numFmtId="49" fontId="11" fillId="0" borderId="0" xfId="31" applyNumberFormat="1" applyFont="1" applyAlignment="1">
      <alignment horizontal="center" wrapText="1"/>
      <protection/>
    </xf>
    <xf numFmtId="0" fontId="9" fillId="0" borderId="0" xfId="28" applyFont="1" applyFill="1" applyAlignment="1" applyProtection="1">
      <alignment vertical="top"/>
      <protection/>
    </xf>
    <xf numFmtId="0" fontId="9" fillId="0" borderId="0" xfId="28" applyFont="1" applyFill="1" applyAlignment="1" applyProtection="1">
      <alignment horizontal="right" vertical="top" wrapText="1"/>
      <protection/>
    </xf>
    <xf numFmtId="0" fontId="11" fillId="0" borderId="0" xfId="29" applyFont="1" applyFill="1" applyAlignment="1" applyProtection="1">
      <alignment wrapText="1"/>
      <protection/>
    </xf>
    <xf numFmtId="0" fontId="11" fillId="0" borderId="0" xfId="30" applyFont="1" applyProtection="1">
      <alignment/>
      <protection/>
    </xf>
    <xf numFmtId="0" fontId="11" fillId="0" borderId="0" xfId="30" applyFont="1">
      <alignment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Alignment="1" applyProtection="1">
      <alignment horizontal="right"/>
      <protection/>
    </xf>
    <xf numFmtId="0" fontId="11" fillId="0" borderId="1" xfId="30" applyFont="1" applyBorder="1" applyProtection="1">
      <alignment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1" fontId="11" fillId="3" borderId="1" xfId="30" applyNumberFormat="1" applyFont="1" applyFill="1" applyBorder="1" applyProtection="1">
      <alignment/>
      <protection locked="0"/>
    </xf>
    <xf numFmtId="49" fontId="12" fillId="0" borderId="1" xfId="30" applyNumberFormat="1" applyFont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center" wrapText="1"/>
      <protection/>
    </xf>
    <xf numFmtId="1" fontId="11" fillId="0" borderId="1" xfId="30" applyNumberFormat="1" applyFont="1" applyBorder="1" applyProtection="1">
      <alignment/>
      <protection/>
    </xf>
    <xf numFmtId="0" fontId="12" fillId="0" borderId="1" xfId="30" applyFont="1" applyBorder="1" applyAlignment="1" applyProtection="1">
      <alignment horizontal="center" wrapText="1"/>
      <protection/>
    </xf>
    <xf numFmtId="1" fontId="11" fillId="5" borderId="1" xfId="30" applyNumberFormat="1" applyFont="1" applyFill="1" applyBorder="1" applyProtection="1">
      <alignment/>
      <protection locked="0"/>
    </xf>
    <xf numFmtId="0" fontId="12" fillId="0" borderId="1" xfId="30" applyFont="1" applyBorder="1" applyAlignment="1" applyProtection="1">
      <alignment horizontal="left" vertical="center" wrapText="1"/>
      <protection/>
    </xf>
    <xf numFmtId="0" fontId="11" fillId="0" borderId="1" xfId="30" applyFont="1" applyBorder="1" applyAlignment="1" applyProtection="1">
      <alignment horizontal="centerContinuous" wrapText="1"/>
      <protection/>
    </xf>
    <xf numFmtId="49" fontId="10" fillId="0" borderId="1" xfId="30" applyNumberFormat="1" applyFont="1" applyBorder="1" applyAlignment="1" applyProtection="1">
      <alignment horizontal="centerContinuous" wrapText="1"/>
      <protection/>
    </xf>
    <xf numFmtId="3" fontId="11" fillId="0" borderId="1" xfId="30" applyNumberFormat="1" applyFont="1" applyFill="1" applyBorder="1" applyProtection="1">
      <alignment/>
      <protection/>
    </xf>
    <xf numFmtId="0" fontId="11" fillId="0" borderId="0" xfId="30" applyFont="1" applyBorder="1" applyAlignment="1" applyProtection="1">
      <alignment wrapText="1"/>
      <protection locked="0"/>
    </xf>
    <xf numFmtId="0" fontId="20" fillId="0" borderId="0" xfId="30" applyFont="1" applyBorder="1" applyAlignment="1">
      <alignment vertical="center" wrapText="1"/>
      <protection/>
    </xf>
    <xf numFmtId="0" fontId="20" fillId="0" borderId="0" xfId="30" applyFont="1" applyBorder="1" applyAlignment="1" applyProtection="1">
      <alignment vertical="center" wrapText="1"/>
      <protection locked="0"/>
    </xf>
    <xf numFmtId="1" fontId="11" fillId="0" borderId="0" xfId="30" applyNumberFormat="1" applyFont="1" applyProtection="1">
      <alignment/>
      <protection locked="0"/>
    </xf>
    <xf numFmtId="0" fontId="11" fillId="0" borderId="0" xfId="30" applyFont="1" applyBorder="1" applyAlignment="1">
      <alignment wrapText="1"/>
      <protection/>
    </xf>
    <xf numFmtId="1" fontId="11" fillId="0" borderId="0" xfId="30" applyNumberFormat="1" applyFont="1" applyBorder="1">
      <alignment/>
      <protection/>
    </xf>
    <xf numFmtId="1" fontId="11" fillId="0" borderId="0" xfId="30" applyNumberFormat="1" applyFont="1">
      <alignment/>
      <protection/>
    </xf>
    <xf numFmtId="0" fontId="11" fillId="0" borderId="0" xfId="30" applyFont="1" applyBorder="1">
      <alignment/>
      <protection/>
    </xf>
    <xf numFmtId="0" fontId="11" fillId="0" borderId="0" xfId="30" applyFont="1" applyAlignment="1">
      <alignment wrapText="1"/>
      <protection/>
    </xf>
    <xf numFmtId="0" fontId="9" fillId="0" borderId="0" xfId="28" applyFont="1" applyAlignment="1" applyProtection="1">
      <alignment horizontal="right" vertical="top" wrapText="1"/>
      <protection locked="0"/>
    </xf>
    <xf numFmtId="0" fontId="9" fillId="0" borderId="0" xfId="28" applyFont="1" applyAlignment="1" applyProtection="1">
      <alignment horizontal="right" vertical="top"/>
      <protection locked="0"/>
    </xf>
    <xf numFmtId="49" fontId="21" fillId="0" borderId="1" xfId="30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7" applyFont="1" applyProtection="1">
      <alignment/>
      <protection/>
    </xf>
    <xf numFmtId="0" fontId="22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5" fillId="0" borderId="0" xfId="26" applyFont="1" applyAlignment="1">
      <alignment horizontal="center" vertical="center" wrapText="1"/>
      <protection/>
    </xf>
    <xf numFmtId="0" fontId="4" fillId="0" borderId="0" xfId="26" applyFont="1" applyAlignment="1">
      <alignment horizontal="center"/>
      <protection/>
    </xf>
    <xf numFmtId="0" fontId="5" fillId="0" borderId="30" xfId="26" applyFont="1" applyBorder="1" applyAlignment="1">
      <alignment horizontal="left" vertical="center" wrapText="1"/>
      <protection/>
    </xf>
    <xf numFmtId="0" fontId="5" fillId="0" borderId="0" xfId="26" applyFont="1" applyBorder="1" applyAlignment="1">
      <alignment horizontal="left" vertical="center" wrapText="1"/>
      <protection/>
    </xf>
    <xf numFmtId="0" fontId="5" fillId="0" borderId="0" xfId="26" applyFont="1" applyAlignment="1">
      <alignment horizontal="lef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31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>
      <alignment vertical="top" wrapText="1"/>
    </xf>
    <xf numFmtId="0" fontId="9" fillId="0" borderId="10" xfId="28" applyFont="1" applyBorder="1" applyAlignment="1" applyProtection="1">
      <alignment horizontal="right" vertical="top" wrapText="1"/>
      <protection locked="0"/>
    </xf>
    <xf numFmtId="0" fontId="5" fillId="0" borderId="31" xfId="0" applyFont="1" applyBorder="1" applyAlignment="1">
      <alignment horizontal="right" vertical="top" wrapText="1"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left" vertical="top" wrapText="1"/>
      <protection locked="0"/>
    </xf>
    <xf numFmtId="0" fontId="7" fillId="0" borderId="0" xfId="28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30" applyNumberFormat="1" applyFont="1" applyBorder="1" applyAlignment="1" applyProtection="1">
      <alignment horizontal="left"/>
      <protection locked="0"/>
    </xf>
    <xf numFmtId="0" fontId="10" fillId="0" borderId="0" xfId="28" applyFont="1" applyBorder="1" applyAlignment="1" applyProtection="1">
      <alignment horizontal="left" vertical="top" wrapText="1"/>
      <protection/>
    </xf>
    <xf numFmtId="183" fontId="11" fillId="0" borderId="23" xfId="28" applyNumberFormat="1" applyFont="1" applyBorder="1" applyAlignment="1" applyProtection="1">
      <alignment horizontal="left" vertical="top" wrapText="1"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wrapText="1"/>
      <protection/>
    </xf>
    <xf numFmtId="0" fontId="11" fillId="0" borderId="0" xfId="29" applyFont="1" applyFill="1" applyAlignment="1" applyProtection="1">
      <alignment horizontal="center" wrapText="1"/>
      <protection locked="0"/>
    </xf>
    <xf numFmtId="0" fontId="10" fillId="0" borderId="0" xfId="31" applyFont="1" applyAlignment="1">
      <alignment horizontal="center" wrapText="1"/>
      <protection/>
    </xf>
    <xf numFmtId="0" fontId="10" fillId="0" borderId="0" xfId="31" applyFont="1" applyBorder="1" applyAlignment="1" applyProtection="1">
      <alignment horizontal="left"/>
      <protection locked="0"/>
    </xf>
    <xf numFmtId="0" fontId="10" fillId="0" borderId="0" xfId="28" applyNumberFormat="1" applyFont="1" applyBorder="1" applyAlignment="1" applyProtection="1">
      <alignment horizontal="left" vertical="top" wrapText="1"/>
      <protection/>
    </xf>
    <xf numFmtId="0" fontId="10" fillId="0" borderId="0" xfId="31" applyFont="1" applyBorder="1" applyAlignment="1" applyProtection="1">
      <alignment horizontal="left" vertical="center" wrapText="1"/>
      <protection locked="0"/>
    </xf>
    <xf numFmtId="0" fontId="9" fillId="0" borderId="0" xfId="31" applyFont="1" applyAlignment="1" applyProtection="1">
      <alignment horizontal="left"/>
      <protection/>
    </xf>
    <xf numFmtId="0" fontId="9" fillId="0" borderId="0" xfId="31" applyFont="1" applyAlignment="1" applyProtection="1">
      <alignment horizontal="right"/>
      <protection/>
    </xf>
    <xf numFmtId="184" fontId="10" fillId="0" borderId="23" xfId="28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8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B98" sqref="B9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8" t="s">
        <v>1</v>
      </c>
      <c r="B3" s="583"/>
      <c r="C3" s="583"/>
      <c r="D3" s="583"/>
      <c r="E3" s="460" t="s">
        <v>865</v>
      </c>
      <c r="F3" s="217" t="s">
        <v>2</v>
      </c>
      <c r="G3" s="172"/>
      <c r="H3" s="459">
        <v>103036725</v>
      </c>
    </row>
    <row r="4" spans="1:8" ht="15">
      <c r="A4" s="588" t="s">
        <v>3</v>
      </c>
      <c r="B4" s="589"/>
      <c r="C4" s="589"/>
      <c r="D4" s="589"/>
      <c r="E4" s="502" t="s">
        <v>866</v>
      </c>
      <c r="F4" s="584" t="s">
        <v>4</v>
      </c>
      <c r="G4" s="585"/>
      <c r="H4" s="459" t="s">
        <v>159</v>
      </c>
    </row>
    <row r="5" spans="1:8" ht="15">
      <c r="A5" s="588" t="s">
        <v>5</v>
      </c>
      <c r="B5" s="583"/>
      <c r="C5" s="583"/>
      <c r="D5" s="583"/>
      <c r="E5" s="503">
        <v>41639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542</v>
      </c>
      <c r="D11" s="151">
        <v>542</v>
      </c>
      <c r="E11" s="237" t="s">
        <v>22</v>
      </c>
      <c r="F11" s="242" t="s">
        <v>23</v>
      </c>
      <c r="G11" s="152">
        <v>611</v>
      </c>
      <c r="H11" s="152">
        <v>611</v>
      </c>
    </row>
    <row r="12" spans="1:8" ht="15">
      <c r="A12" s="235" t="s">
        <v>24</v>
      </c>
      <c r="B12" s="241" t="s">
        <v>25</v>
      </c>
      <c r="C12" s="151">
        <v>7023</v>
      </c>
      <c r="D12" s="151">
        <v>7151</v>
      </c>
      <c r="E12" s="237" t="s">
        <v>26</v>
      </c>
      <c r="F12" s="242" t="s">
        <v>27</v>
      </c>
      <c r="G12" s="153">
        <v>611</v>
      </c>
      <c r="H12" s="153">
        <v>611</v>
      </c>
    </row>
    <row r="13" spans="1:8" ht="15">
      <c r="A13" s="235" t="s">
        <v>28</v>
      </c>
      <c r="B13" s="241" t="s">
        <v>29</v>
      </c>
      <c r="C13" s="151">
        <v>10688</v>
      </c>
      <c r="D13" s="151">
        <v>11117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4271</v>
      </c>
      <c r="D14" s="151">
        <v>4304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194</v>
      </c>
      <c r="D15" s="151">
        <v>291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0</v>
      </c>
      <c r="D16" s="151">
        <v>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</v>
      </c>
      <c r="D17" s="151">
        <v>26</v>
      </c>
      <c r="E17" s="243" t="s">
        <v>46</v>
      </c>
      <c r="F17" s="245" t="s">
        <v>47</v>
      </c>
      <c r="G17" s="154">
        <f>G11+G14+G15+G16</f>
        <v>611</v>
      </c>
      <c r="H17" s="154">
        <f>H11+H14+H15+H16</f>
        <v>611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25</v>
      </c>
      <c r="D18" s="151">
        <v>38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22750</v>
      </c>
      <c r="D19" s="155">
        <f>SUM(D11:D18)</f>
        <v>23469</v>
      </c>
      <c r="E19" s="237" t="s">
        <v>53</v>
      </c>
      <c r="F19" s="242" t="s">
        <v>54</v>
      </c>
      <c r="G19" s="152">
        <v>3697</v>
      </c>
      <c r="H19" s="152">
        <v>3697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8330</v>
      </c>
      <c r="H20" s="158">
        <v>8334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3917</v>
      </c>
      <c r="H21" s="156">
        <f>SUM(H22:H24)</f>
        <v>3917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202</v>
      </c>
      <c r="H22" s="152">
        <v>202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79</v>
      </c>
      <c r="D24" s="151">
        <v>90</v>
      </c>
      <c r="E24" s="237" t="s">
        <v>72</v>
      </c>
      <c r="F24" s="242" t="s">
        <v>73</v>
      </c>
      <c r="G24" s="152">
        <v>3715</v>
      </c>
      <c r="H24" s="152">
        <v>3715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15944</v>
      </c>
      <c r="H25" s="154">
        <f>H19+H20+H21</f>
        <v>15948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79</v>
      </c>
      <c r="D27" s="155">
        <f>SUM(D23:D26)</f>
        <v>90</v>
      </c>
      <c r="E27" s="253" t="s">
        <v>83</v>
      </c>
      <c r="F27" s="242" t="s">
        <v>84</v>
      </c>
      <c r="G27" s="154">
        <f>SUM(G28:G30)</f>
        <v>-2712</v>
      </c>
      <c r="H27" s="154">
        <f>SUM(H28:H30)</f>
        <v>-2935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1478</v>
      </c>
      <c r="H28" s="152">
        <f>1256-1</f>
        <v>1255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-4190</v>
      </c>
      <c r="H29" s="316">
        <v>-4190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219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-1911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-4623</v>
      </c>
      <c r="H33" s="154">
        <f>H27+H31+H32</f>
        <v>-2716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11932</v>
      </c>
      <c r="H36" s="154">
        <f>H25+H17+H33</f>
        <v>13843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f>3356+3616+393</f>
        <v>7365</v>
      </c>
      <c r="H43" s="152">
        <f>3634+3615+393</f>
        <v>7642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f>2572-848-280-282</f>
        <v>1162</v>
      </c>
      <c r="H44" s="152">
        <f>2572-848-280-282</f>
        <v>1162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32</v>
      </c>
      <c r="H48" s="152">
        <v>32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8559</v>
      </c>
      <c r="H49" s="154">
        <f>SUM(H43:H48)</f>
        <v>8836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553</v>
      </c>
      <c r="H53" s="152">
        <v>553</v>
      </c>
    </row>
    <row r="54" spans="1:8" ht="15">
      <c r="A54" s="235" t="s">
        <v>166</v>
      </c>
      <c r="B54" s="249" t="s">
        <v>167</v>
      </c>
      <c r="C54" s="151">
        <f>207-207</f>
        <v>0</v>
      </c>
      <c r="D54" s="151">
        <f>207-207</f>
        <v>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22829</v>
      </c>
      <c r="D55" s="155">
        <f>D19+D20+D21+D27+D32+D45+D51+D53+D54</f>
        <v>23559</v>
      </c>
      <c r="E55" s="237" t="s">
        <v>172</v>
      </c>
      <c r="F55" s="261" t="s">
        <v>173</v>
      </c>
      <c r="G55" s="154">
        <f>G49+G51+G52+G53+G54</f>
        <v>9112</v>
      </c>
      <c r="H55" s="154">
        <f>H49+H51+H52+H53+H54</f>
        <v>9389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f>374-8</f>
        <v>366</v>
      </c>
      <c r="D58" s="151">
        <f>551-9</f>
        <v>542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f>685-44</f>
        <v>641</v>
      </c>
      <c r="D59" s="151">
        <f>1203-76</f>
        <v>1127</v>
      </c>
      <c r="E59" s="251" t="s">
        <v>181</v>
      </c>
      <c r="F59" s="242" t="s">
        <v>182</v>
      </c>
      <c r="G59" s="152">
        <f>2102-557</f>
        <v>1545</v>
      </c>
      <c r="H59" s="152">
        <v>2102</v>
      </c>
      <c r="M59" s="157"/>
    </row>
    <row r="60" spans="1:8" ht="15">
      <c r="A60" s="235" t="s">
        <v>183</v>
      </c>
      <c r="B60" s="241" t="s">
        <v>184</v>
      </c>
      <c r="C60" s="151">
        <v>684</v>
      </c>
      <c r="D60" s="151">
        <v>684</v>
      </c>
      <c r="E60" s="237" t="s">
        <v>185</v>
      </c>
      <c r="F60" s="242" t="s">
        <v>186</v>
      </c>
      <c r="G60" s="152">
        <f>139</f>
        <v>139</v>
      </c>
      <c r="H60" s="152">
        <f>280+848</f>
        <v>1128</v>
      </c>
    </row>
    <row r="61" spans="1:18" ht="15">
      <c r="A61" s="235" t="s">
        <v>187</v>
      </c>
      <c r="B61" s="244" t="s">
        <v>188</v>
      </c>
      <c r="C61" s="151">
        <v>44</v>
      </c>
      <c r="D61" s="151">
        <f>76-3</f>
        <v>73</v>
      </c>
      <c r="E61" s="243" t="s">
        <v>189</v>
      </c>
      <c r="F61" s="272" t="s">
        <v>190</v>
      </c>
      <c r="G61" s="154">
        <f>SUM(G62:G68)</f>
        <v>4810</v>
      </c>
      <c r="H61" s="154">
        <f>SUM(H62:H68)</f>
        <v>3792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136+281+81</f>
        <v>498</v>
      </c>
      <c r="H62" s="152">
        <f>121+281+81+174</f>
        <v>657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1735</v>
      </c>
      <c r="D64" s="155">
        <f>SUM(D58:D63)</f>
        <v>2426</v>
      </c>
      <c r="E64" s="237" t="s">
        <v>200</v>
      </c>
      <c r="F64" s="242" t="s">
        <v>201</v>
      </c>
      <c r="G64" s="152">
        <f>8592+1987-3356-3616-81-2</f>
        <v>3524</v>
      </c>
      <c r="H64" s="152">
        <f>9685+49-3633-3615-81</f>
        <v>2405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104</v>
      </c>
      <c r="H66" s="152">
        <v>115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f>175+43+65</f>
        <v>283</v>
      </c>
      <c r="H67" s="152">
        <f>140+26+57</f>
        <v>223</v>
      </c>
    </row>
    <row r="68" spans="1:8" ht="15">
      <c r="A68" s="235" t="s">
        <v>211</v>
      </c>
      <c r="B68" s="241" t="s">
        <v>212</v>
      </c>
      <c r="C68" s="151">
        <f>2993+3-106</f>
        <v>2890</v>
      </c>
      <c r="D68" s="151">
        <f>3824+34-106</f>
        <v>3752</v>
      </c>
      <c r="E68" s="237" t="s">
        <v>213</v>
      </c>
      <c r="F68" s="242" t="s">
        <v>214</v>
      </c>
      <c r="G68" s="152">
        <f>69+80+94+190-32</f>
        <v>401</v>
      </c>
      <c r="H68" s="152">
        <f>45+144+78+125</f>
        <v>392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f>14+8</f>
        <v>22</v>
      </c>
      <c r="H69" s="152">
        <f>33+13</f>
        <v>46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f>130-130</f>
        <v>0</v>
      </c>
      <c r="D71" s="151">
        <f>130-130</f>
        <v>0</v>
      </c>
      <c r="E71" s="253" t="s">
        <v>46</v>
      </c>
      <c r="F71" s="273" t="s">
        <v>224</v>
      </c>
      <c r="G71" s="161">
        <f>G59+G60+G61+G69+G70</f>
        <v>6516</v>
      </c>
      <c r="H71" s="161">
        <f>H59+H60+H61+H69+H70</f>
        <v>7068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47+39+14+1</f>
        <v>101</v>
      </c>
      <c r="D74" s="151">
        <f>54+277+19+29</f>
        <v>379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2991</v>
      </c>
      <c r="D75" s="155">
        <f>SUM(D67:D74)</f>
        <v>4131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6516</v>
      </c>
      <c r="H79" s="162">
        <f>H71+H74+H75+H76</f>
        <v>7068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0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</v>
      </c>
      <c r="D88" s="151">
        <v>182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</v>
      </c>
      <c r="D91" s="155">
        <f>SUM(D87:D90)</f>
        <v>184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4731</v>
      </c>
      <c r="D93" s="155">
        <f>D64+D75+D84+D91+D92</f>
        <v>6741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27560</v>
      </c>
      <c r="D94" s="164">
        <f>D93+D55</f>
        <v>30300</v>
      </c>
      <c r="E94" s="448" t="s">
        <v>270</v>
      </c>
      <c r="F94" s="289" t="s">
        <v>271</v>
      </c>
      <c r="G94" s="165">
        <f>G36+G39+G55+G79</f>
        <v>27560</v>
      </c>
      <c r="H94" s="165">
        <f>H36+H39+H55+H79</f>
        <v>30300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80">
        <v>41669</v>
      </c>
      <c r="B98" s="432"/>
      <c r="C98" s="586" t="s">
        <v>273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857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4">
      <selection activeCell="D16" sqref="D16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92" t="str">
        <f>'справка №1-БАЛАНС'!E3</f>
        <v>"Алфа Ууд България"АД</v>
      </c>
      <c r="C2" s="592"/>
      <c r="D2" s="592"/>
      <c r="E2" s="592"/>
      <c r="F2" s="594" t="s">
        <v>2</v>
      </c>
      <c r="G2" s="594"/>
      <c r="H2" s="524">
        <f>'справка №1-БАЛАНС'!H3</f>
        <v>103036725</v>
      </c>
    </row>
    <row r="3" spans="1:8" ht="15">
      <c r="A3" s="465" t="s">
        <v>275</v>
      </c>
      <c r="B3" s="592" t="str">
        <f>'справка №1-БАЛАНС'!E4</f>
        <v>неконсолидиран</v>
      </c>
      <c r="C3" s="592"/>
      <c r="D3" s="592"/>
      <c r="E3" s="592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93">
        <f>'справка №1-БАЛАНС'!E5</f>
        <v>41639</v>
      </c>
      <c r="C4" s="593"/>
      <c r="D4" s="593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642</v>
      </c>
      <c r="D9" s="46">
        <v>1624</v>
      </c>
      <c r="E9" s="298" t="s">
        <v>285</v>
      </c>
      <c r="F9" s="547" t="s">
        <v>286</v>
      </c>
      <c r="G9" s="548">
        <v>1017</v>
      </c>
      <c r="H9" s="548">
        <v>2240</v>
      </c>
    </row>
    <row r="10" spans="1:8" ht="12">
      <c r="A10" s="298" t="s">
        <v>287</v>
      </c>
      <c r="B10" s="299" t="s">
        <v>288</v>
      </c>
      <c r="C10" s="46">
        <f>491-32</f>
        <v>459</v>
      </c>
      <c r="D10" s="46">
        <v>885</v>
      </c>
      <c r="E10" s="298" t="s">
        <v>289</v>
      </c>
      <c r="F10" s="547" t="s">
        <v>290</v>
      </c>
      <c r="G10" s="548">
        <v>449</v>
      </c>
      <c r="H10" s="548">
        <v>5372</v>
      </c>
    </row>
    <row r="11" spans="1:8" ht="12">
      <c r="A11" s="298" t="s">
        <v>291</v>
      </c>
      <c r="B11" s="299" t="s">
        <v>292</v>
      </c>
      <c r="C11" s="46">
        <v>718</v>
      </c>
      <c r="D11" s="46">
        <v>787</v>
      </c>
      <c r="E11" s="300" t="s">
        <v>293</v>
      </c>
      <c r="F11" s="547" t="s">
        <v>294</v>
      </c>
      <c r="G11" s="548">
        <v>518</v>
      </c>
      <c r="H11" s="548">
        <v>695</v>
      </c>
    </row>
    <row r="12" spans="1:8" ht="12">
      <c r="A12" s="298" t="s">
        <v>295</v>
      </c>
      <c r="B12" s="299" t="s">
        <v>296</v>
      </c>
      <c r="C12" s="46">
        <v>642</v>
      </c>
      <c r="D12" s="46">
        <v>912</v>
      </c>
      <c r="E12" s="300" t="s">
        <v>78</v>
      </c>
      <c r="F12" s="547" t="s">
        <v>297</v>
      </c>
      <c r="G12" s="548">
        <f>37+19+114-38-21</f>
        <v>111</v>
      </c>
      <c r="H12" s="548">
        <v>2229</v>
      </c>
    </row>
    <row r="13" spans="1:18" ht="12">
      <c r="A13" s="298" t="s">
        <v>298</v>
      </c>
      <c r="B13" s="299" t="s">
        <v>299</v>
      </c>
      <c r="C13" s="46">
        <v>110</v>
      </c>
      <c r="D13" s="46">
        <v>157</v>
      </c>
      <c r="E13" s="301" t="s">
        <v>51</v>
      </c>
      <c r="F13" s="549" t="s">
        <v>300</v>
      </c>
      <c r="G13" s="546">
        <f>SUM(G9:G12)</f>
        <v>2095</v>
      </c>
      <c r="H13" s="546">
        <f>SUM(H9:H12)</f>
        <v>10536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f>458</f>
        <v>458</v>
      </c>
      <c r="D14" s="46">
        <v>5005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f>515+3+5</f>
        <v>523</v>
      </c>
      <c r="D15" s="47">
        <v>64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f>149+32</f>
        <v>181</v>
      </c>
      <c r="D16" s="47">
        <v>172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>
        <v>0</v>
      </c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3733</v>
      </c>
      <c r="D19" s="49">
        <f>SUM(D9:D15)+D16</f>
        <v>9606</v>
      </c>
      <c r="E19" s="304" t="s">
        <v>317</v>
      </c>
      <c r="F19" s="550" t="s">
        <v>318</v>
      </c>
      <c r="G19" s="548">
        <v>0</v>
      </c>
      <c r="H19" s="548">
        <v>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257</v>
      </c>
      <c r="D22" s="46">
        <v>375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>
        <v>0</v>
      </c>
      <c r="H23" s="548">
        <v>0</v>
      </c>
    </row>
    <row r="24" spans="1:18" ht="12">
      <c r="A24" s="298" t="s">
        <v>332</v>
      </c>
      <c r="B24" s="305" t="s">
        <v>333</v>
      </c>
      <c r="C24" s="46">
        <v>0</v>
      </c>
      <c r="D24" s="46">
        <v>2</v>
      </c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16</v>
      </c>
      <c r="D25" s="46">
        <v>17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273</v>
      </c>
      <c r="D26" s="49">
        <f>SUM(D22:D25)</f>
        <v>394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4006</v>
      </c>
      <c r="D28" s="50">
        <f>D26+D19</f>
        <v>10000</v>
      </c>
      <c r="E28" s="127" t="s">
        <v>339</v>
      </c>
      <c r="F28" s="552" t="s">
        <v>340</v>
      </c>
      <c r="G28" s="546">
        <f>G13+G15+G24</f>
        <v>2095</v>
      </c>
      <c r="H28" s="546">
        <f>H13+H15+H24</f>
        <v>10536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536</v>
      </c>
      <c r="E30" s="127" t="s">
        <v>343</v>
      </c>
      <c r="F30" s="552" t="s">
        <v>344</v>
      </c>
      <c r="G30" s="53">
        <f>IF((C28-G28)&gt;0,C28-G28,0)</f>
        <v>1911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853</v>
      </c>
      <c r="B31" s="306" t="s">
        <v>345</v>
      </c>
      <c r="C31" s="46"/>
      <c r="D31" s="46"/>
      <c r="E31" s="296" t="s">
        <v>856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4006</v>
      </c>
      <c r="D33" s="49">
        <f>D28+D31+D32</f>
        <v>10000</v>
      </c>
      <c r="E33" s="127" t="s">
        <v>353</v>
      </c>
      <c r="F33" s="552" t="s">
        <v>354</v>
      </c>
      <c r="G33" s="53">
        <f>G32+G31+G28</f>
        <v>2095</v>
      </c>
      <c r="H33" s="53">
        <f>H32+H31+H28</f>
        <v>10536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536</v>
      </c>
      <c r="E34" s="128" t="s">
        <v>357</v>
      </c>
      <c r="F34" s="552" t="s">
        <v>358</v>
      </c>
      <c r="G34" s="546">
        <f>IF((C33-G33)&gt;0,C33-G33,0)</f>
        <v>1911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0</v>
      </c>
      <c r="D39" s="458">
        <f>+IF((H33-D33-D35)&gt;0,H33-D33-D35,0)</f>
        <v>536</v>
      </c>
      <c r="E39" s="313" t="s">
        <v>369</v>
      </c>
      <c r="F39" s="556" t="s">
        <v>370</v>
      </c>
      <c r="G39" s="557">
        <f>IF(G34&gt;0,IF(C35+G34&lt;0,0,C35+G34),IF(C34-C35&lt;0,C35-C34,0))</f>
        <v>1911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536</v>
      </c>
      <c r="E41" s="127" t="s">
        <v>376</v>
      </c>
      <c r="F41" s="569" t="s">
        <v>377</v>
      </c>
      <c r="G41" s="52">
        <f>IF(C39=0,IF(G39-G40&gt;0,G39-G40+C40,0),IF(C39-C40&lt;0,C40-C39+G40,0))</f>
        <v>1911</v>
      </c>
      <c r="H41" s="52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4006</v>
      </c>
      <c r="D42" s="53">
        <f>D33+D35+D39</f>
        <v>10536</v>
      </c>
      <c r="E42" s="128" t="s">
        <v>380</v>
      </c>
      <c r="F42" s="129" t="s">
        <v>381</v>
      </c>
      <c r="G42" s="53">
        <f>G39+G33</f>
        <v>4006</v>
      </c>
      <c r="H42" s="53">
        <f>H39+H33</f>
        <v>10536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95" t="s">
        <v>863</v>
      </c>
      <c r="B45" s="595"/>
      <c r="C45" s="595"/>
      <c r="D45" s="595"/>
      <c r="E45" s="595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1" t="s">
        <v>272</v>
      </c>
      <c r="B48" s="579">
        <v>41669</v>
      </c>
      <c r="C48" s="427" t="s">
        <v>382</v>
      </c>
      <c r="D48" s="590"/>
      <c r="E48" s="590"/>
      <c r="F48" s="590"/>
      <c r="G48" s="590"/>
      <c r="H48" s="590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782</v>
      </c>
      <c r="D50" s="591"/>
      <c r="E50" s="591"/>
      <c r="F50" s="591"/>
      <c r="G50" s="591"/>
      <c r="H50" s="591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D19" sqref="D1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384</v>
      </c>
      <c r="B4" s="468" t="str">
        <f>'справка №1-БАЛАНС'!E3</f>
        <v>"Алфа Ууд България"АД</v>
      </c>
      <c r="C4" s="539" t="s">
        <v>2</v>
      </c>
      <c r="D4" s="539">
        <f>'справка №1-БАЛАНС'!H3</f>
        <v>103036725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>
        <f>'справка №1-БАЛАНС'!E5</f>
        <v>41639</v>
      </c>
      <c r="C6" s="470"/>
      <c r="D6" s="471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3309</v>
      </c>
      <c r="D10" s="54">
        <v>6405</v>
      </c>
      <c r="E10" s="130"/>
      <c r="F10" s="130"/>
    </row>
    <row r="11" spans="1:13" ht="12">
      <c r="A11" s="332" t="s">
        <v>389</v>
      </c>
      <c r="B11" s="333" t="s">
        <v>390</v>
      </c>
      <c r="C11" s="54">
        <f>-891+23</f>
        <v>-868</v>
      </c>
      <c r="D11" s="54">
        <v>-3818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-576</v>
      </c>
      <c r="D13" s="54">
        <v>-1006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-49</v>
      </c>
      <c r="D14" s="54">
        <v>-576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f>-47-43</f>
        <v>-90</v>
      </c>
      <c r="D19" s="54">
        <v>-301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1726</v>
      </c>
      <c r="D20" s="55">
        <f>SUM(D10:D19)</f>
        <v>702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0</v>
      </c>
      <c r="D22" s="54">
        <v>-4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23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23</v>
      </c>
      <c r="D32" s="55">
        <f>SUM(D22:D31)</f>
        <v>-4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-1525</v>
      </c>
      <c r="D37" s="54">
        <v>-361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-403</v>
      </c>
      <c r="D39" s="54">
        <v>-357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-1928</v>
      </c>
      <c r="D42" s="55">
        <f>SUM(D34:D41)</f>
        <v>-718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-179</v>
      </c>
      <c r="D43" s="55">
        <f>D42+D32+D20</f>
        <v>-20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184</v>
      </c>
      <c r="D44" s="132">
        <v>204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</v>
      </c>
      <c r="D45" s="55">
        <f>D44+D43</f>
        <v>184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5</v>
      </c>
      <c r="D46" s="56">
        <v>184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0</v>
      </c>
      <c r="D47" s="56">
        <v>170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81">
        <v>41669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96"/>
      <c r="D50" s="59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782</v>
      </c>
      <c r="C52" s="596"/>
      <c r="D52" s="59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B38" sqref="B38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7" t="s">
        <v>460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9" t="str">
        <f>'справка №1-БАЛАНС'!E3</f>
        <v>"Алфа Ууд България"АД</v>
      </c>
      <c r="C3" s="599"/>
      <c r="D3" s="599"/>
      <c r="E3" s="599"/>
      <c r="F3" s="599"/>
      <c r="G3" s="599"/>
      <c r="H3" s="599"/>
      <c r="I3" s="599"/>
      <c r="J3" s="474"/>
      <c r="K3" s="601" t="s">
        <v>2</v>
      </c>
      <c r="L3" s="601"/>
      <c r="M3" s="476">
        <f>'справка №1-БАЛАНС'!H3</f>
        <v>103036725</v>
      </c>
      <c r="N3" s="2"/>
    </row>
    <row r="4" spans="1:15" s="530" customFormat="1" ht="13.5" customHeight="1">
      <c r="A4" s="465" t="s">
        <v>461</v>
      </c>
      <c r="B4" s="599" t="str">
        <f>'справка №1-БАЛАНС'!E4</f>
        <v>неконсолидиран</v>
      </c>
      <c r="C4" s="599"/>
      <c r="D4" s="599"/>
      <c r="E4" s="599"/>
      <c r="F4" s="599"/>
      <c r="G4" s="599"/>
      <c r="H4" s="599"/>
      <c r="I4" s="599"/>
      <c r="J4" s="136"/>
      <c r="K4" s="602" t="s">
        <v>4</v>
      </c>
      <c r="L4" s="602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603">
        <f>'справка №1-БАЛАНС'!E5</f>
        <v>41639</v>
      </c>
      <c r="C5" s="603"/>
      <c r="D5" s="603"/>
      <c r="E5" s="603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611</v>
      </c>
      <c r="D11" s="58">
        <f>'справка №1-БАЛАНС'!H19</f>
        <v>3697</v>
      </c>
      <c r="E11" s="58">
        <f>'справка №1-БАЛАНС'!H20</f>
        <v>8334</v>
      </c>
      <c r="F11" s="58">
        <f>'справка №1-БАЛАНС'!H22</f>
        <v>202</v>
      </c>
      <c r="G11" s="58">
        <f>'справка №1-БАЛАНС'!H23</f>
        <v>0</v>
      </c>
      <c r="H11" s="60">
        <v>3715</v>
      </c>
      <c r="I11" s="58">
        <f>'справка №1-БАЛАНС'!H28+'справка №1-БАЛАНС'!H31</f>
        <v>1474</v>
      </c>
      <c r="J11" s="58">
        <f>'справка №1-БАЛАНС'!H29+'справка №1-БАЛАНС'!H32</f>
        <v>-4190</v>
      </c>
      <c r="K11" s="60"/>
      <c r="L11" s="344">
        <f>SUM(C11:K11)</f>
        <v>13843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611</v>
      </c>
      <c r="D15" s="61">
        <f aca="true" t="shared" si="2" ref="D15:M15">D11+D12</f>
        <v>3697</v>
      </c>
      <c r="E15" s="61">
        <f t="shared" si="2"/>
        <v>8334</v>
      </c>
      <c r="F15" s="61">
        <f t="shared" si="2"/>
        <v>202</v>
      </c>
      <c r="G15" s="61">
        <f t="shared" si="2"/>
        <v>0</v>
      </c>
      <c r="H15" s="61">
        <f t="shared" si="2"/>
        <v>3715</v>
      </c>
      <c r="I15" s="61">
        <f t="shared" si="2"/>
        <v>1474</v>
      </c>
      <c r="J15" s="61">
        <f t="shared" si="2"/>
        <v>-4190</v>
      </c>
      <c r="K15" s="61">
        <f t="shared" si="2"/>
        <v>0</v>
      </c>
      <c r="L15" s="344">
        <f t="shared" si="1"/>
        <v>13843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-1911</v>
      </c>
      <c r="K16" s="60"/>
      <c r="L16" s="344">
        <f t="shared" si="1"/>
        <v>-1911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-4</v>
      </c>
      <c r="F28" s="60"/>
      <c r="G28" s="60"/>
      <c r="H28" s="60"/>
      <c r="I28" s="60">
        <v>4</v>
      </c>
      <c r="J28" s="60">
        <v>0</v>
      </c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611</v>
      </c>
      <c r="D29" s="59">
        <f aca="true" t="shared" si="6" ref="D29:M29">D17+D20+D21+D24+D28+D27+D15+D16</f>
        <v>3697</v>
      </c>
      <c r="E29" s="59">
        <f t="shared" si="6"/>
        <v>8330</v>
      </c>
      <c r="F29" s="59">
        <f t="shared" si="6"/>
        <v>202</v>
      </c>
      <c r="G29" s="59">
        <f t="shared" si="6"/>
        <v>0</v>
      </c>
      <c r="H29" s="59">
        <f t="shared" si="6"/>
        <v>3715</v>
      </c>
      <c r="I29" s="59">
        <f t="shared" si="6"/>
        <v>1478</v>
      </c>
      <c r="J29" s="59">
        <f t="shared" si="6"/>
        <v>-6101</v>
      </c>
      <c r="K29" s="59">
        <f t="shared" si="6"/>
        <v>0</v>
      </c>
      <c r="L29" s="344">
        <f t="shared" si="1"/>
        <v>11932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611</v>
      </c>
      <c r="D32" s="59">
        <f t="shared" si="7"/>
        <v>3697</v>
      </c>
      <c r="E32" s="59">
        <f t="shared" si="7"/>
        <v>8330</v>
      </c>
      <c r="F32" s="59">
        <f t="shared" si="7"/>
        <v>202</v>
      </c>
      <c r="G32" s="59">
        <f t="shared" si="7"/>
        <v>0</v>
      </c>
      <c r="H32" s="59">
        <f t="shared" si="7"/>
        <v>3715</v>
      </c>
      <c r="I32" s="59">
        <f t="shared" si="7"/>
        <v>1478</v>
      </c>
      <c r="J32" s="59">
        <f t="shared" si="7"/>
        <v>-6101</v>
      </c>
      <c r="K32" s="59">
        <f t="shared" si="7"/>
        <v>0</v>
      </c>
      <c r="L32" s="344">
        <f t="shared" si="1"/>
        <v>11932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0" t="s">
        <v>864</v>
      </c>
      <c r="B35" s="600"/>
      <c r="C35" s="600"/>
      <c r="D35" s="600"/>
      <c r="E35" s="600"/>
      <c r="F35" s="600"/>
      <c r="G35" s="600"/>
      <c r="H35" s="600"/>
      <c r="I35" s="600"/>
      <c r="J35" s="60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82">
        <v>41669</v>
      </c>
      <c r="B38" s="19"/>
      <c r="C38" s="15"/>
      <c r="D38" s="598" t="s">
        <v>522</v>
      </c>
      <c r="E38" s="598"/>
      <c r="F38" s="598"/>
      <c r="G38" s="598"/>
      <c r="H38" s="598"/>
      <c r="I38" s="598"/>
      <c r="J38" s="15" t="s">
        <v>859</v>
      </c>
      <c r="K38" s="15"/>
      <c r="L38" s="598"/>
      <c r="M38" s="598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0">
      <selection activeCell="C44" sqref="C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6" t="s">
        <v>384</v>
      </c>
      <c r="B2" s="617"/>
      <c r="C2" s="618" t="str">
        <f>'справка №1-БАЛАНС'!E3</f>
        <v>"Алфа Ууд България"АД</v>
      </c>
      <c r="D2" s="618"/>
      <c r="E2" s="618"/>
      <c r="F2" s="618"/>
      <c r="G2" s="618"/>
      <c r="H2" s="618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103036725</v>
      </c>
      <c r="P2" s="481"/>
      <c r="Q2" s="481"/>
      <c r="R2" s="524"/>
    </row>
    <row r="3" spans="1:18" ht="15">
      <c r="A3" s="616" t="s">
        <v>5</v>
      </c>
      <c r="B3" s="617"/>
      <c r="C3" s="619">
        <f>'справка №1-БАЛАНС'!E5</f>
        <v>41639</v>
      </c>
      <c r="D3" s="619"/>
      <c r="E3" s="619"/>
      <c r="F3" s="483"/>
      <c r="G3" s="483"/>
      <c r="H3" s="483"/>
      <c r="I3" s="483"/>
      <c r="J3" s="483"/>
      <c r="K3" s="483"/>
      <c r="L3" s="483"/>
      <c r="M3" s="608" t="s">
        <v>4</v>
      </c>
      <c r="N3" s="608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609" t="s">
        <v>464</v>
      </c>
      <c r="B5" s="610"/>
      <c r="C5" s="613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6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6" t="s">
        <v>530</v>
      </c>
      <c r="R5" s="606" t="s">
        <v>531</v>
      </c>
    </row>
    <row r="6" spans="1:18" s="100" customFormat="1" ht="48">
      <c r="A6" s="611"/>
      <c r="B6" s="612"/>
      <c r="C6" s="614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7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7"/>
      <c r="R6" s="607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542</v>
      </c>
      <c r="E9" s="189"/>
      <c r="F9" s="189"/>
      <c r="G9" s="74">
        <f>D9+E9-F9</f>
        <v>542</v>
      </c>
      <c r="H9" s="65"/>
      <c r="I9" s="65"/>
      <c r="J9" s="74">
        <f>G9+H9-I9</f>
        <v>542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542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8891</v>
      </c>
      <c r="E10" s="189">
        <v>45</v>
      </c>
      <c r="F10" s="189"/>
      <c r="G10" s="74">
        <f aca="true" t="shared" si="2" ref="G10:G39">D10+E10-F10</f>
        <v>8936</v>
      </c>
      <c r="H10" s="65"/>
      <c r="I10" s="65"/>
      <c r="J10" s="74">
        <f aca="true" t="shared" si="3" ref="J10:J39">G10+H10-I10</f>
        <v>8936</v>
      </c>
      <c r="K10" s="65">
        <v>1739</v>
      </c>
      <c r="L10" s="65">
        <v>174</v>
      </c>
      <c r="M10" s="65"/>
      <c r="N10" s="74">
        <f aca="true" t="shared" si="4" ref="N10:N39">K10+L10-M10</f>
        <v>1913</v>
      </c>
      <c r="O10" s="65"/>
      <c r="P10" s="65"/>
      <c r="Q10" s="74">
        <f t="shared" si="0"/>
        <v>1913</v>
      </c>
      <c r="R10" s="74">
        <f t="shared" si="1"/>
        <v>7023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18730</v>
      </c>
      <c r="E11" s="189"/>
      <c r="F11" s="189">
        <v>21</v>
      </c>
      <c r="G11" s="74">
        <f t="shared" si="2"/>
        <v>18709</v>
      </c>
      <c r="H11" s="65"/>
      <c r="I11" s="65"/>
      <c r="J11" s="74">
        <f t="shared" si="3"/>
        <v>18709</v>
      </c>
      <c r="K11" s="65">
        <v>7613</v>
      </c>
      <c r="L11" s="65">
        <v>424</v>
      </c>
      <c r="M11" s="65">
        <v>16</v>
      </c>
      <c r="N11" s="74">
        <f t="shared" si="4"/>
        <v>8021</v>
      </c>
      <c r="O11" s="65"/>
      <c r="P11" s="65"/>
      <c r="Q11" s="74">
        <f t="shared" si="0"/>
        <v>8021</v>
      </c>
      <c r="R11" s="74">
        <f t="shared" si="1"/>
        <v>10688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6711</v>
      </c>
      <c r="E12" s="189"/>
      <c r="F12" s="189"/>
      <c r="G12" s="74">
        <f t="shared" si="2"/>
        <v>6711</v>
      </c>
      <c r="H12" s="65"/>
      <c r="I12" s="65"/>
      <c r="J12" s="74">
        <f t="shared" si="3"/>
        <v>6711</v>
      </c>
      <c r="K12" s="65">
        <v>2407</v>
      </c>
      <c r="L12" s="65">
        <v>33</v>
      </c>
      <c r="M12" s="65"/>
      <c r="N12" s="74">
        <f t="shared" si="4"/>
        <v>2440</v>
      </c>
      <c r="O12" s="65"/>
      <c r="P12" s="65"/>
      <c r="Q12" s="74">
        <f t="shared" si="0"/>
        <v>2440</v>
      </c>
      <c r="R12" s="74">
        <f t="shared" si="1"/>
        <v>4271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909</v>
      </c>
      <c r="E13" s="189"/>
      <c r="F13" s="189">
        <v>70</v>
      </c>
      <c r="G13" s="74">
        <f t="shared" si="2"/>
        <v>839</v>
      </c>
      <c r="H13" s="65"/>
      <c r="I13" s="65"/>
      <c r="J13" s="74">
        <f t="shared" si="3"/>
        <v>839</v>
      </c>
      <c r="K13" s="65">
        <v>618</v>
      </c>
      <c r="L13" s="65">
        <v>64</v>
      </c>
      <c r="M13" s="65">
        <v>37</v>
      </c>
      <c r="N13" s="74">
        <f t="shared" si="4"/>
        <v>645</v>
      </c>
      <c r="O13" s="65"/>
      <c r="P13" s="65"/>
      <c r="Q13" s="74">
        <f t="shared" si="0"/>
        <v>645</v>
      </c>
      <c r="R13" s="74">
        <f t="shared" si="1"/>
        <v>194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860</v>
      </c>
      <c r="B15" s="374" t="s">
        <v>861</v>
      </c>
      <c r="C15" s="454" t="s">
        <v>862</v>
      </c>
      <c r="D15" s="455">
        <v>26</v>
      </c>
      <c r="E15" s="455">
        <v>26</v>
      </c>
      <c r="F15" s="455">
        <v>45</v>
      </c>
      <c r="G15" s="74">
        <f t="shared" si="2"/>
        <v>7</v>
      </c>
      <c r="H15" s="456"/>
      <c r="I15" s="456"/>
      <c r="J15" s="74">
        <f t="shared" si="3"/>
        <v>7</v>
      </c>
      <c r="K15" s="65"/>
      <c r="L15" s="65"/>
      <c r="M15" s="65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7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>
        <v>402</v>
      </c>
      <c r="E16" s="189"/>
      <c r="F16" s="189">
        <v>85</v>
      </c>
      <c r="G16" s="74">
        <f t="shared" si="2"/>
        <v>317</v>
      </c>
      <c r="H16" s="65"/>
      <c r="I16" s="65"/>
      <c r="J16" s="74">
        <f t="shared" si="3"/>
        <v>317</v>
      </c>
      <c r="K16" s="65">
        <v>365</v>
      </c>
      <c r="L16" s="65">
        <v>12</v>
      </c>
      <c r="M16" s="65">
        <v>85</v>
      </c>
      <c r="N16" s="74">
        <f t="shared" si="4"/>
        <v>292</v>
      </c>
      <c r="O16" s="65"/>
      <c r="P16" s="65"/>
      <c r="Q16" s="74">
        <f aca="true" t="shared" si="5" ref="Q16:Q25">N16+O16-P16</f>
        <v>292</v>
      </c>
      <c r="R16" s="74">
        <f aca="true" t="shared" si="6" ref="R16:R25">J16-Q16</f>
        <v>25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36211</v>
      </c>
      <c r="E17" s="194">
        <f>SUM(E9:E16)</f>
        <v>71</v>
      </c>
      <c r="F17" s="194">
        <f>SUM(F9:F16)</f>
        <v>221</v>
      </c>
      <c r="G17" s="74">
        <f t="shared" si="2"/>
        <v>36061</v>
      </c>
      <c r="H17" s="75">
        <f>SUM(H9:H16)</f>
        <v>0</v>
      </c>
      <c r="I17" s="75">
        <f>SUM(I9:I16)</f>
        <v>0</v>
      </c>
      <c r="J17" s="74">
        <f t="shared" si="3"/>
        <v>36061</v>
      </c>
      <c r="K17" s="75">
        <f>SUM(K9:K16)</f>
        <v>12742</v>
      </c>
      <c r="L17" s="75">
        <f>SUM(L9:L16)</f>
        <v>707</v>
      </c>
      <c r="M17" s="75">
        <f>SUM(M9:M16)</f>
        <v>138</v>
      </c>
      <c r="N17" s="74">
        <f t="shared" si="4"/>
        <v>13311</v>
      </c>
      <c r="O17" s="75">
        <f>SUM(O9:O16)</f>
        <v>0</v>
      </c>
      <c r="P17" s="75">
        <f>SUM(P9:P16)</f>
        <v>0</v>
      </c>
      <c r="Q17" s="74">
        <f t="shared" si="5"/>
        <v>13311</v>
      </c>
      <c r="R17" s="74">
        <f t="shared" si="6"/>
        <v>22750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161</v>
      </c>
      <c r="E22" s="189">
        <v>0</v>
      </c>
      <c r="F22" s="189">
        <v>0</v>
      </c>
      <c r="G22" s="74">
        <f t="shared" si="2"/>
        <v>161</v>
      </c>
      <c r="H22" s="65"/>
      <c r="I22" s="65"/>
      <c r="J22" s="74">
        <f t="shared" si="3"/>
        <v>161</v>
      </c>
      <c r="K22" s="65">
        <v>71</v>
      </c>
      <c r="L22" s="65">
        <v>11</v>
      </c>
      <c r="M22" s="65"/>
      <c r="N22" s="74">
        <f t="shared" si="4"/>
        <v>82</v>
      </c>
      <c r="O22" s="65"/>
      <c r="P22" s="65"/>
      <c r="Q22" s="74">
        <f t="shared" si="5"/>
        <v>82</v>
      </c>
      <c r="R22" s="74">
        <f t="shared" si="6"/>
        <v>79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161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161</v>
      </c>
      <c r="H25" s="66">
        <f t="shared" si="7"/>
        <v>0</v>
      </c>
      <c r="I25" s="66">
        <f t="shared" si="7"/>
        <v>0</v>
      </c>
      <c r="J25" s="67">
        <f t="shared" si="3"/>
        <v>161</v>
      </c>
      <c r="K25" s="66">
        <f t="shared" si="7"/>
        <v>71</v>
      </c>
      <c r="L25" s="66">
        <f t="shared" si="7"/>
        <v>11</v>
      </c>
      <c r="M25" s="66">
        <f t="shared" si="7"/>
        <v>0</v>
      </c>
      <c r="N25" s="67">
        <f t="shared" si="4"/>
        <v>82</v>
      </c>
      <c r="O25" s="66">
        <f t="shared" si="7"/>
        <v>0</v>
      </c>
      <c r="P25" s="66">
        <f t="shared" si="7"/>
        <v>0</v>
      </c>
      <c r="Q25" s="67">
        <f t="shared" si="5"/>
        <v>82</v>
      </c>
      <c r="R25" s="67">
        <f t="shared" si="6"/>
        <v>79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0</v>
      </c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603</v>
      </c>
      <c r="B39" s="370" t="s">
        <v>604</v>
      </c>
      <c r="C39" s="369" t="s">
        <v>605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36372</v>
      </c>
      <c r="E40" s="437">
        <f>E17+E18+E19+E25+E38+E39</f>
        <v>71</v>
      </c>
      <c r="F40" s="437">
        <f aca="true" t="shared" si="13" ref="F40:R40">F17+F18+F19+F25+F38+F39</f>
        <v>221</v>
      </c>
      <c r="G40" s="437">
        <f t="shared" si="13"/>
        <v>36222</v>
      </c>
      <c r="H40" s="437">
        <f t="shared" si="13"/>
        <v>0</v>
      </c>
      <c r="I40" s="437">
        <f t="shared" si="13"/>
        <v>0</v>
      </c>
      <c r="J40" s="437">
        <f t="shared" si="13"/>
        <v>36222</v>
      </c>
      <c r="K40" s="437">
        <f t="shared" si="13"/>
        <v>12813</v>
      </c>
      <c r="L40" s="437">
        <f t="shared" si="13"/>
        <v>718</v>
      </c>
      <c r="M40" s="437">
        <f t="shared" si="13"/>
        <v>138</v>
      </c>
      <c r="N40" s="437">
        <f t="shared" si="13"/>
        <v>13393</v>
      </c>
      <c r="O40" s="437">
        <f t="shared" si="13"/>
        <v>0</v>
      </c>
      <c r="P40" s="437">
        <f t="shared" si="13"/>
        <v>0</v>
      </c>
      <c r="Q40" s="437">
        <f t="shared" si="13"/>
        <v>13393</v>
      </c>
      <c r="R40" s="437">
        <f t="shared" si="13"/>
        <v>22829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5"/>
      <c r="L44" s="615"/>
      <c r="M44" s="615"/>
      <c r="N44" s="615"/>
      <c r="O44" s="604" t="s">
        <v>782</v>
      </c>
      <c r="P44" s="605"/>
      <c r="Q44" s="605"/>
      <c r="R44" s="605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7">
      <selection activeCell="D97" sqref="D97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3" t="s">
        <v>610</v>
      </c>
      <c r="B1" s="623"/>
      <c r="C1" s="623"/>
      <c r="D1" s="623"/>
      <c r="E1" s="623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384</v>
      </c>
      <c r="B3" s="627" t="str">
        <f>'справка №1-БАЛАНС'!E3</f>
        <v>"Алфа Ууд България"АД</v>
      </c>
      <c r="C3" s="628"/>
      <c r="D3" s="524" t="s">
        <v>2</v>
      </c>
      <c r="E3" s="107">
        <f>'справка №1-БАЛАНС'!H3</f>
        <v>103036725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24">
        <f>'справка №1-БАЛАНС'!E5</f>
        <v>41639</v>
      </c>
      <c r="C4" s="625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611</v>
      </c>
      <c r="B5" s="494"/>
      <c r="C5" s="495"/>
      <c r="D5" s="107"/>
      <c r="E5" s="496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2890</v>
      </c>
      <c r="D28" s="108">
        <v>2890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101</v>
      </c>
      <c r="D38" s="105">
        <f>SUM(D39:D42)</f>
        <v>101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101</v>
      </c>
      <c r="D42" s="108">
        <v>101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2991</v>
      </c>
      <c r="D43" s="104">
        <f>D24+D28+D29+D31+D30+D32+D33+D38</f>
        <v>2991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2991</v>
      </c>
      <c r="D44" s="103">
        <f>D43+D21+D19+D9</f>
        <v>2991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7365</v>
      </c>
      <c r="D52" s="103">
        <f>SUM(D53:D55)</f>
        <v>0</v>
      </c>
      <c r="E52" s="119">
        <f>C52-D52</f>
        <v>7365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>
        <v>7365</v>
      </c>
      <c r="D54" s="108">
        <v>0</v>
      </c>
      <c r="E54" s="119">
        <f aca="true" t="shared" si="1" ref="E54:E95">C54-D54</f>
        <v>7365</v>
      </c>
      <c r="F54" s="108"/>
    </row>
    <row r="55" spans="1:6" ht="12">
      <c r="A55" s="396" t="s">
        <v>677</v>
      </c>
      <c r="B55" s="397" t="s">
        <v>694</v>
      </c>
      <c r="C55" s="108"/>
      <c r="D55" s="108">
        <v>0</v>
      </c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1162</v>
      </c>
      <c r="D56" s="103">
        <f>D57+D59</f>
        <v>0</v>
      </c>
      <c r="E56" s="119">
        <f t="shared" si="1"/>
        <v>1162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1162</v>
      </c>
      <c r="D57" s="108"/>
      <c r="E57" s="119">
        <f t="shared" si="1"/>
        <v>1162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32</v>
      </c>
      <c r="D64" s="108"/>
      <c r="E64" s="119">
        <f t="shared" si="1"/>
        <v>32</v>
      </c>
      <c r="F64" s="110"/>
    </row>
    <row r="65" spans="1:6" ht="12">
      <c r="A65" s="396" t="s">
        <v>710</v>
      </c>
      <c r="B65" s="397" t="s">
        <v>711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8559</v>
      </c>
      <c r="D66" s="103">
        <f>D52+D56+D61+D62+D63+D64</f>
        <v>0</v>
      </c>
      <c r="E66" s="119">
        <f t="shared" si="1"/>
        <v>8559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553</v>
      </c>
      <c r="D68" s="108">
        <v>553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498</v>
      </c>
      <c r="D71" s="105">
        <f>SUM(D72:D74)</f>
        <v>498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81</v>
      </c>
      <c r="D72" s="108">
        <v>81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f>498-81</f>
        <v>417</v>
      </c>
      <c r="D74" s="108">
        <v>417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1684</v>
      </c>
      <c r="D75" s="103">
        <f>D76+D78</f>
        <v>1684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f>1545+139</f>
        <v>1684</v>
      </c>
      <c r="D76" s="108">
        <v>1684</v>
      </c>
      <c r="E76" s="119">
        <f>C76-D76</f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4312</v>
      </c>
      <c r="D85" s="104">
        <f>SUM(D86:D90)+D94</f>
        <v>4312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3524</v>
      </c>
      <c r="D87" s="108">
        <v>3524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104</v>
      </c>
      <c r="D89" s="108">
        <v>104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401</v>
      </c>
      <c r="D90" s="103">
        <f>SUM(D91:D93)</f>
        <v>401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80</v>
      </c>
      <c r="D92" s="108">
        <v>80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321</v>
      </c>
      <c r="D93" s="108">
        <v>321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283</v>
      </c>
      <c r="D94" s="108">
        <v>283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22</v>
      </c>
      <c r="D95" s="108">
        <v>22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6516</v>
      </c>
      <c r="D96" s="104">
        <f>D85+D80+D75+D71+D95</f>
        <v>6516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15628</v>
      </c>
      <c r="D97" s="104">
        <f>D96+D68+D66</f>
        <v>7069</v>
      </c>
      <c r="E97" s="104">
        <f>E96+E68+E66</f>
        <v>8559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0</v>
      </c>
      <c r="D104" s="108"/>
      <c r="E104" s="108">
        <v>0</v>
      </c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2" t="s">
        <v>781</v>
      </c>
      <c r="B107" s="622"/>
      <c r="C107" s="622"/>
      <c r="D107" s="622"/>
      <c r="E107" s="622"/>
      <c r="F107" s="62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6">
        <v>41669</v>
      </c>
      <c r="B109" s="621"/>
      <c r="C109" s="621" t="s">
        <v>382</v>
      </c>
      <c r="D109" s="621"/>
      <c r="E109" s="621"/>
      <c r="F109" s="62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0" t="s">
        <v>782</v>
      </c>
      <c r="D111" s="620"/>
      <c r="E111" s="620"/>
      <c r="F111" s="62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30" sqref="B30:C30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384</v>
      </c>
      <c r="B4" s="629" t="str">
        <f>'справка №1-БАЛАНС'!E3</f>
        <v>"Алфа Ууд България"АД</v>
      </c>
      <c r="C4" s="629"/>
      <c r="D4" s="629"/>
      <c r="E4" s="629"/>
      <c r="F4" s="629"/>
      <c r="G4" s="635" t="s">
        <v>2</v>
      </c>
      <c r="H4" s="635"/>
      <c r="I4" s="498">
        <f>'справка №1-БАЛАНС'!H3</f>
        <v>103036725</v>
      </c>
    </row>
    <row r="5" spans="1:9" ht="15">
      <c r="A5" s="499" t="s">
        <v>5</v>
      </c>
      <c r="B5" s="630">
        <f>'справка №1-БАЛАНС'!E5</f>
        <v>41639</v>
      </c>
      <c r="C5" s="630"/>
      <c r="D5" s="630"/>
      <c r="E5" s="630"/>
      <c r="F5" s="630"/>
      <c r="G5" s="633" t="s">
        <v>4</v>
      </c>
      <c r="H5" s="634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785</v>
      </c>
    </row>
    <row r="7" spans="1:9" s="518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795</v>
      </c>
      <c r="B12" s="90" t="s">
        <v>796</v>
      </c>
      <c r="C12" s="438">
        <v>0</v>
      </c>
      <c r="D12" s="98"/>
      <c r="E12" s="98"/>
      <c r="F12" s="98">
        <v>0</v>
      </c>
      <c r="G12" s="98"/>
      <c r="H12" s="98"/>
      <c r="I12" s="434">
        <f>F12+G12-H12</f>
        <v>0</v>
      </c>
    </row>
    <row r="13" spans="1:9" s="519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876</v>
      </c>
      <c r="B30" s="632"/>
      <c r="C30" s="632"/>
      <c r="D30" s="457" t="s">
        <v>820</v>
      </c>
      <c r="E30" s="631"/>
      <c r="F30" s="631"/>
      <c r="G30" s="631"/>
      <c r="H30" s="420" t="s">
        <v>782</v>
      </c>
      <c r="I30" s="631"/>
      <c r="J30" s="631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0">
      <selection activeCell="B34" sqref="B34"/>
    </sheetView>
  </sheetViews>
  <sheetFormatPr defaultColWidth="9.00390625" defaultRowHeight="12.75"/>
  <cols>
    <col min="1" max="1" width="86.75390625" style="0" customWidth="1"/>
    <col min="2" max="2" width="8.875" style="0" customWidth="1"/>
    <col min="3" max="3" width="5.875" style="0" customWidth="1"/>
  </cols>
  <sheetData>
    <row r="1" ht="12.75">
      <c r="A1" s="573"/>
    </row>
    <row r="2" ht="12.75">
      <c r="A2" s="578"/>
    </row>
    <row r="3" ht="12.75">
      <c r="A3" s="578"/>
    </row>
    <row r="4" ht="12.75">
      <c r="A4" s="578"/>
    </row>
    <row r="6" ht="12.75">
      <c r="A6" s="574"/>
    </row>
    <row r="7" ht="12.75">
      <c r="A7" s="573"/>
    </row>
    <row r="8" ht="12.75">
      <c r="A8" s="574"/>
    </row>
    <row r="9" ht="12.75">
      <c r="A9" s="574"/>
    </row>
    <row r="10" ht="12.75">
      <c r="A10" s="575" t="s">
        <v>867</v>
      </c>
    </row>
    <row r="11" ht="12.75">
      <c r="A11" s="574" t="s">
        <v>868</v>
      </c>
    </row>
    <row r="12" ht="12.75">
      <c r="A12" s="574"/>
    </row>
    <row r="13" ht="13.5" thickBot="1">
      <c r="A13" s="574"/>
    </row>
    <row r="14" ht="26.25" thickBot="1">
      <c r="A14" s="576" t="s">
        <v>869</v>
      </c>
    </row>
    <row r="19" ht="12.75">
      <c r="A19" s="578"/>
    </row>
    <row r="20" ht="12.75">
      <c r="A20" s="578" t="s">
        <v>870</v>
      </c>
    </row>
    <row r="21" ht="12.75">
      <c r="A21" s="578"/>
    </row>
    <row r="22" ht="12.75">
      <c r="A22" s="578" t="s">
        <v>871</v>
      </c>
    </row>
    <row r="23" ht="12.75">
      <c r="A23" s="578" t="s">
        <v>872</v>
      </c>
    </row>
    <row r="24" ht="12.75">
      <c r="A24" s="578" t="s">
        <v>873</v>
      </c>
    </row>
    <row r="25" ht="12.75">
      <c r="A25" s="577"/>
    </row>
    <row r="26" ht="38.25">
      <c r="A26" s="578" t="s">
        <v>874</v>
      </c>
    </row>
    <row r="27" ht="12.75">
      <c r="A27" s="578"/>
    </row>
    <row r="28" ht="12.75">
      <c r="A28" s="578"/>
    </row>
    <row r="29" ht="12.75">
      <c r="A29" s="578"/>
    </row>
    <row r="30" ht="12.75">
      <c r="A30" s="578"/>
    </row>
    <row r="31" ht="12.75">
      <c r="A31" s="578"/>
    </row>
    <row r="32" ht="12.75">
      <c r="A32" s="578"/>
    </row>
    <row r="33" ht="12.75">
      <c r="A33" s="578"/>
    </row>
    <row r="34" ht="12.75">
      <c r="A34" s="578" t="s">
        <v>877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B151" sqref="B151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6"/>
      <c r="C5" s="636"/>
      <c r="D5" s="636"/>
      <c r="E5" s="568" t="s">
        <v>2</v>
      </c>
      <c r="F5" s="450">
        <f>'справка №1-БАЛАНС'!H3</f>
        <v>103036725</v>
      </c>
    </row>
    <row r="6" spans="1:13" ht="15" customHeight="1">
      <c r="A6" s="27" t="s">
        <v>823</v>
      </c>
      <c r="B6" s="637">
        <f>'справка №1-БАЛАНС'!E5</f>
        <v>41639</v>
      </c>
      <c r="C6" s="637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832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878</v>
      </c>
      <c r="B151" s="452"/>
      <c r="C151" s="638" t="s">
        <v>850</v>
      </c>
      <c r="D151" s="638"/>
      <c r="E151" s="638"/>
      <c r="F151" s="638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8" t="s">
        <v>858</v>
      </c>
      <c r="D153" s="638"/>
      <c r="E153" s="638"/>
      <c r="F153" s="638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svilen valchev</cp:lastModifiedBy>
  <cp:lastPrinted>2013-01-29T12:49:07Z</cp:lastPrinted>
  <dcterms:created xsi:type="dcterms:W3CDTF">2000-06-29T12:02:40Z</dcterms:created>
  <dcterms:modified xsi:type="dcterms:W3CDTF">2014-02-15T09:22:02Z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