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65" windowWidth="19170" windowHeight="6375" tabRatio="917"/>
  </bookViews>
  <sheets>
    <sheet name="справка № 1-КИС-БАЛАНС" sheetId="1" r:id="rId1"/>
    <sheet name="справка № 2-КИС-ОД" sheetId="2" r:id="rId2"/>
    <sheet name="справка № 3-КИС-ОПП" sheetId="4" r:id="rId3"/>
    <sheet name="справка № 4-КИС-ОСК" sheetId="3" r:id="rId4"/>
  </sheets>
  <definedNames>
    <definedName name="_xlnm.Print_Area" localSheetId="3">'справка № 4-КИС-ОСК'!$A$1:$H$42</definedName>
    <definedName name="_xlnm.Print_Titles" localSheetId="0">'справка № 1-КИС-БАЛАНС'!$6:$6</definedName>
    <definedName name="_xlnm.Print_Titles" localSheetId="1">'справка № 2-КИС-ОД'!$7:$7</definedName>
    <definedName name="_xlnm.Print_Titles" localSheetId="2">'справка № 3-КИС-ОПП'!$9:$9</definedName>
    <definedName name="_xlnm.Print_Titles" localSheetId="3">'справка № 4-КИС-ОСК'!$11:$11</definedName>
  </definedNames>
  <calcPr calcId="145621" fullCalcOnLoad="1"/>
</workbook>
</file>

<file path=xl/calcChain.xml><?xml version="1.0" encoding="utf-8"?>
<calcChain xmlns="http://schemas.openxmlformats.org/spreadsheetml/2006/main">
  <c r="H21" i="3" l="1"/>
  <c r="H20" i="3"/>
  <c r="C19" i="3"/>
  <c r="H19" i="3"/>
  <c r="B19" i="3"/>
  <c r="C26" i="4"/>
  <c r="B21" i="4"/>
  <c r="B19" i="4"/>
  <c r="C21" i="4"/>
  <c r="C19" i="4"/>
  <c r="C11" i="4"/>
  <c r="E34" i="4"/>
  <c r="F33" i="4"/>
  <c r="G33" i="4"/>
  <c r="G32" i="4"/>
  <c r="G31" i="4"/>
  <c r="G30" i="4"/>
  <c r="G29" i="4"/>
  <c r="G34" i="4"/>
  <c r="F29" i="4"/>
  <c r="F34" i="4"/>
  <c r="F26" i="4"/>
  <c r="G26" i="4"/>
  <c r="G25" i="4"/>
  <c r="G24" i="4"/>
  <c r="G23" i="4"/>
  <c r="G22" i="4"/>
  <c r="E21" i="4"/>
  <c r="G21" i="4"/>
  <c r="G20" i="4"/>
  <c r="F19" i="4"/>
  <c r="F27" i="4"/>
  <c r="E19" i="4"/>
  <c r="E27" i="4"/>
  <c r="F17" i="4"/>
  <c r="F35" i="4"/>
  <c r="E17" i="4"/>
  <c r="E35" i="4"/>
  <c r="G16" i="4"/>
  <c r="G15" i="4"/>
  <c r="G14" i="4"/>
  <c r="G13" i="4"/>
  <c r="G12" i="4"/>
  <c r="G11" i="4"/>
  <c r="G17" i="4"/>
  <c r="E11" i="2"/>
  <c r="B14" i="2"/>
  <c r="B16" i="2"/>
  <c r="B11" i="2"/>
  <c r="F24" i="2"/>
  <c r="F11" i="2"/>
  <c r="F16" i="2"/>
  <c r="F26" i="2"/>
  <c r="C24" i="2"/>
  <c r="C11" i="2"/>
  <c r="C16" i="2"/>
  <c r="C26" i="2"/>
  <c r="H12" i="3"/>
  <c r="H14" i="3"/>
  <c r="H22" i="3"/>
  <c r="E25" i="1"/>
  <c r="F25" i="1"/>
  <c r="F37" i="1"/>
  <c r="F38" i="1"/>
  <c r="F15" i="1"/>
  <c r="A32" i="2"/>
  <c r="A40" i="4"/>
  <c r="A38" i="3"/>
  <c r="A4" i="2"/>
  <c r="E16" i="2"/>
  <c r="E26" i="2"/>
  <c r="B24" i="2"/>
  <c r="E15" i="1"/>
  <c r="F19" i="1"/>
  <c r="G14" i="3"/>
  <c r="G34" i="3"/>
  <c r="G36" i="3"/>
  <c r="F14" i="3"/>
  <c r="C14" i="3"/>
  <c r="C34" i="3"/>
  <c r="C36" i="3"/>
  <c r="B14" i="3"/>
  <c r="B34" i="3"/>
  <c r="D33" i="4"/>
  <c r="C17" i="4"/>
  <c r="D11" i="4"/>
  <c r="D17" i="4"/>
  <c r="B17" i="4"/>
  <c r="D12" i="4"/>
  <c r="D13" i="4"/>
  <c r="D14" i="4"/>
  <c r="D15" i="4"/>
  <c r="D16" i="4"/>
  <c r="D24" i="4"/>
  <c r="D22" i="4"/>
  <c r="B27" i="4"/>
  <c r="B35" i="4"/>
  <c r="D21" i="4"/>
  <c r="F13" i="1"/>
  <c r="E13" i="1"/>
  <c r="E19" i="1"/>
  <c r="E37" i="1"/>
  <c r="E38" i="1"/>
  <c r="C22" i="1"/>
  <c r="C24" i="1"/>
  <c r="C34" i="1"/>
  <c r="C40" i="1"/>
  <c r="B22" i="1"/>
  <c r="B24" i="1"/>
  <c r="B34" i="1"/>
  <c r="B40" i="1"/>
  <c r="D23" i="4"/>
  <c r="A6" i="3"/>
  <c r="A5" i="4"/>
  <c r="C34" i="4"/>
  <c r="B34" i="4"/>
  <c r="D30" i="4"/>
  <c r="D31" i="4"/>
  <c r="D32" i="4"/>
  <c r="D29" i="4"/>
  <c r="D34" i="4"/>
  <c r="D20" i="4"/>
  <c r="D25" i="4"/>
  <c r="D26" i="4"/>
  <c r="F34" i="3"/>
  <c r="F36" i="3"/>
  <c r="F20" i="1"/>
  <c r="F44" i="1"/>
  <c r="C42" i="1"/>
  <c r="C44" i="1"/>
  <c r="H34" i="3"/>
  <c r="B36" i="3"/>
  <c r="H36" i="3"/>
  <c r="C27" i="4"/>
  <c r="C35" i="4"/>
  <c r="D19" i="4"/>
  <c r="D27" i="4"/>
  <c r="D35" i="4"/>
  <c r="D37" i="4"/>
  <c r="G19" i="4"/>
  <c r="G27" i="4"/>
  <c r="G35" i="4"/>
  <c r="G37" i="4"/>
  <c r="B26" i="2"/>
  <c r="B27" i="2"/>
  <c r="B29" i="2"/>
  <c r="B30" i="2"/>
  <c r="E27" i="2"/>
  <c r="E29" i="2"/>
  <c r="E30" i="2"/>
  <c r="F27" i="2"/>
  <c r="F29" i="2"/>
  <c r="C27" i="2"/>
  <c r="C29" i="2"/>
  <c r="C30" i="2"/>
  <c r="E20" i="1"/>
  <c r="E44" i="1"/>
  <c r="B42" i="1"/>
  <c r="B44" i="1"/>
  <c r="F30" i="2"/>
</calcChain>
</file>

<file path=xl/sharedStrings.xml><?xml version="1.0" encoding="utf-8"?>
<sst xmlns="http://schemas.openxmlformats.org/spreadsheetml/2006/main" count="244" uniqueCount="190">
  <si>
    <t xml:space="preserve"> СЧЕТОВОДЕН  БАЛАНС </t>
  </si>
  <si>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</si>
  <si>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</si>
  <si>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</si>
  <si>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</si>
  <si>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</si>
  <si>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</si>
  <si>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</si>
  <si>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</si>
  <si>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</si>
  <si>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</si>
  <si>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</si>
  <si>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</si>
  <si>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</si>
  <si>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</si>
  <si>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</si>
  <si>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</si>
  <si>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</si>
  <si>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</si>
  <si>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</si>
  <si>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</si>
  <si>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</si>
  <si>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 xml:space="preserve">от последваща оценка </t>
  </si>
  <si>
    <t>4. Други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</si>
  <si>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</si>
  <si>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</si>
  <si>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</si>
  <si>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</si>
  <si>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</si>
  <si>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 xml:space="preserve">I. ФИНАНСОВИ АКТИВИ </t>
  </si>
  <si>
    <t>I. ОСНОВЕН КАПИТАЛ</t>
  </si>
  <si>
    <t>II. РЕЗЕРВИ</t>
  </si>
  <si>
    <t>2. Резерви от последващи оценки на активи и пасиви</t>
  </si>
  <si>
    <t>III. ФИНАНСОВ РЕЗУЛТАТ</t>
  </si>
  <si>
    <t>1. Натрупана печалба (загуба), в т.ч.:</t>
  </si>
  <si>
    <t>неразпределена печалба</t>
  </si>
  <si>
    <t>непокрита загуба</t>
  </si>
  <si>
    <t>2. Текуща печалба (загуба)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</si>
  <si>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</si>
  <si>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</si>
  <si>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</si>
  <si>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</si>
  <si>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</si>
  <si>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I. ПАРИЧНИ СРЕДСТВА</t>
  </si>
  <si>
    <t>ІV. РАЗХОДИ ЗА БЪДЕЩИ ПЕРИОДИ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</si>
  <si>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</si>
  <si>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</si>
  <si>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</si>
  <si>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</si>
  <si>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</si>
  <si>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2. Положителни разлики от операции с финансови активи, в т.ч.:</t>
  </si>
  <si>
    <t>от последваща оценка</t>
  </si>
  <si>
    <t>4. Приходи от лихви</t>
  </si>
  <si>
    <t>ІІ. Нефинансови приходи</t>
  </si>
  <si>
    <t>Б. Общо приходи от дейността (I+II)</t>
  </si>
  <si>
    <t xml:space="preserve"> ОТЧЕТ  ЗА ИЗМЕНЕНИЯТА В СОБСТВЕНИЯ  КАПИТАЛ</t>
  </si>
  <si>
    <t>( в лeва)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</si>
  <si>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</si>
  <si>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</si>
  <si>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</si>
  <si>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</si>
  <si>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</si>
  <si>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>премии 
 от
 емисия (премиен резерв)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</si>
  <si>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</si>
  <si>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</si>
  <si>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</si>
  <si>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</si>
  <si>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</si>
  <si>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Ефект от промени в счетоводната политика </t>
  </si>
  <si>
    <t xml:space="preserve">Фундаментални грешки 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</si>
  <si>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</si>
  <si>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</si>
  <si>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</si>
  <si>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 xml:space="preserve"> дивиденти</t>
  </si>
  <si>
    <t xml:space="preserve"> други </t>
  </si>
  <si>
    <t>2. Покриване на загуби</t>
  </si>
  <si>
    <t xml:space="preserve">увеличения    </t>
  </si>
  <si>
    <t>намаления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</si>
  <si>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</si>
  <si>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</si>
  <si>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</si>
  <si>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</si>
  <si>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</si>
  <si>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</si>
  <si>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</si>
  <si>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Парични потоци, свързани с текущи финансови активи</t>
  </si>
  <si>
    <t>Парични потоци, свързани с нетекущи финансови активи</t>
  </si>
  <si>
    <t>Парични потоци, свързани с нетекущи активи</t>
  </si>
  <si>
    <t>Г. Изменение на паричните средства през периода (А+Б+В)</t>
  </si>
  <si>
    <t>Д. Парични средства в началото на периода</t>
  </si>
  <si>
    <t>Получени дивиденти</t>
  </si>
  <si>
    <t>Други парични потоци от инвестиционна дейност</t>
  </si>
  <si>
    <t>Лихви, комисиони и др. подобни</t>
  </si>
  <si>
    <t>Парични потоци, свързани с възнаграждения</t>
  </si>
  <si>
    <t>лихви</t>
  </si>
  <si>
    <t xml:space="preserve"> ОТЧЕТ ЗА ПАРИЧНИТЕ ПОТОЦИ ПО ПРЕКИЯ МЕТОД</t>
  </si>
  <si>
    <t>ЕИК по БУЛСТАТ:</t>
  </si>
  <si>
    <t>Е. Парични средства в края на периода, в т.ч.: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</si>
  <si>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</si>
  <si>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</si>
  <si>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</si>
  <si>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</si>
  <si>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Парични потоци, свързани с управляващо дружество</t>
  </si>
  <si>
    <t>Парични потоци, свръзани  с банка-депозитар</t>
  </si>
  <si>
    <t>Салдо към началото на предходната година</t>
  </si>
  <si>
    <t>Салдо към началото на предходния отчетен период</t>
  </si>
  <si>
    <t>НЕТЕН РЕЗУЛТАТ ОТ ФИНАНСОВА ДЕЙНОСТ</t>
  </si>
  <si>
    <t>НЕТЕН РЕЗУЛТАТ ОТ НЕФИНАНСОВА ДЕЙНОСТ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</si>
  <si>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</si>
  <si>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</si>
  <si>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</si>
  <si>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</si>
  <si>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към кредитни институции</t>
  </si>
  <si>
    <t>права</t>
  </si>
  <si>
    <t xml:space="preserve">III. НЕФИНАНСОВИ АКТИВИ </t>
  </si>
  <si>
    <t>3. Общи резерви</t>
  </si>
  <si>
    <t>10. Други</t>
  </si>
  <si>
    <t>II. ТЕКУЩИ ФИНАНСОВИ ИНСТРУМЕНТИ</t>
  </si>
  <si>
    <r>
      <t xml:space="preserve">1. Разходи за </t>
    </r>
    <r>
      <rPr>
        <sz val="11"/>
        <rFont val="Times New Roman"/>
        <family val="1"/>
        <charset val="204"/>
      </rPr>
      <t>материали</t>
    </r>
  </si>
  <si>
    <r>
      <t>В. Печалба</t>
    </r>
    <r>
      <rPr>
        <b/>
        <sz val="11"/>
        <rFont val="Times New Roman"/>
        <family val="1"/>
        <charset val="204"/>
      </rPr>
      <t xml:space="preserve"> преди облагане с данъци </t>
    </r>
  </si>
  <si>
    <r>
      <t>ВСИЧКО</t>
    </r>
    <r>
      <rPr>
        <b/>
        <sz val="11"/>
        <rFont val="Times New Roman"/>
        <family val="1"/>
        <charset val="204"/>
      </rPr>
      <t xml:space="preserve"> (Б+III+Г)</t>
    </r>
  </si>
  <si>
    <r>
      <t>В. Загуба</t>
    </r>
    <r>
      <rPr>
        <b/>
        <sz val="11"/>
        <rFont val="Times New Roman"/>
        <family val="1"/>
        <charset val="204"/>
      </rPr>
      <t xml:space="preserve"> преди облагане с данъци</t>
    </r>
  </si>
  <si>
    <t>ІІ. Нефинансови разходи</t>
  </si>
  <si>
    <t>Всичко парични потоци от основна дейност (А):</t>
  </si>
  <si>
    <t>Всичко парични потоци от  инвестиционна дейност (Б):</t>
  </si>
  <si>
    <r>
      <t>Емитиране</t>
    </r>
    <r>
      <rPr>
        <sz val="11"/>
        <rFont val="Times New Roman"/>
        <family val="1"/>
        <charset val="204"/>
      </rPr>
      <t xml:space="preserve"> и обратно изкупуване на акции/дялове</t>
    </r>
  </si>
  <si>
    <t>Други парични потоци от основна дейност</t>
  </si>
  <si>
    <t>Парични потоци, свързани с други контрагенти</t>
  </si>
  <si>
    <r>
      <t xml:space="preserve">Други парични потоци от неспециализирана </t>
    </r>
    <r>
      <rPr>
        <sz val="11"/>
        <rFont val="Times New Roman"/>
        <family val="1"/>
        <charset val="204"/>
      </rPr>
      <t>дейност</t>
    </r>
  </si>
  <si>
    <t xml:space="preserve">Плащания при разпределения на печалби </t>
  </si>
  <si>
    <t>общи резерви</t>
  </si>
  <si>
    <t>емитиране</t>
  </si>
  <si>
    <t>обратно изкупуване</t>
  </si>
  <si>
    <t>5. Други изменения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</si>
  <si>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</si>
  <si>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</si>
  <si>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</si>
  <si>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</si>
  <si>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</si>
  <si>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>Парични потоци от валутни операции и преоценки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</si>
  <si>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</si>
  <si>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</si>
  <si>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</si>
  <si>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</si>
  <si>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</si>
  <si>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</si>
  <si>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</si>
  <si>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</si>
  <si>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</si>
  <si>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</si>
  <si>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</si>
  <si>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</si>
  <si>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</si>
  <si>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</si>
  <si>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</si>
  <si>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</si>
  <si>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</si>
  <si>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 xml:space="preserve">Справка № 1 </t>
  </si>
  <si>
    <t xml:space="preserve">Справка № 2 </t>
  </si>
  <si>
    <t xml:space="preserve">2. Отрицателни разлики от операции с финансови активи, в т.ч.: </t>
  </si>
  <si>
    <t>3. Разходи, свързани с валутни операции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</si>
  <si>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</si>
  <si>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</si>
  <si>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</si>
  <si>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</si>
  <si>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3. Приходи, свързани с валутни операции</t>
  </si>
  <si>
    <t>Г. Нетна загуба за периода</t>
  </si>
  <si>
    <t xml:space="preserve">Справка № З </t>
  </si>
  <si>
    <t xml:space="preserve">А. Парични потоци от основна дейност </t>
  </si>
  <si>
    <t xml:space="preserve">Парични потоци, свързани с получени  заеми, в т.ч.: </t>
  </si>
  <si>
    <t>Парични потоци, свързани с валутни операции</t>
  </si>
  <si>
    <t>Парични потоци, свързани с данъци</t>
  </si>
  <si>
    <t>Всичко парични потоци от неспециализирана дейност (В):</t>
  </si>
  <si>
    <t xml:space="preserve">Справка № 4 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</si>
  <si>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</si>
  <si>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</si>
  <si>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</si>
  <si>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 xml:space="preserve">II. ДРУГИ НЕТЕКУЩИ АКТИВИ </t>
  </si>
  <si>
    <t>3. Парични средства по срочни депозити</t>
  </si>
  <si>
    <t>към банка депозитар</t>
  </si>
  <si>
    <t>ВСИЧКО (Б+Г)</t>
  </si>
  <si>
    <r>
      <t>Наименование</t>
    </r>
    <r>
      <rPr>
        <b/>
        <i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на КИС: ДФ Реал Финанс Високодоходен Фонд</t>
    </r>
  </si>
  <si>
    <t>Наименование на КИС: ДФ Реал Финанс Високодоходен Фонд</t>
  </si>
  <si>
    <t xml:space="preserve"> Съставител: </t>
  </si>
  <si>
    <t xml:space="preserve">Ръководител: </t>
  </si>
  <si>
    <t>Марин Стоев</t>
  </si>
  <si>
    <t>Стела Василева</t>
  </si>
  <si>
    <t>Надежда Великова</t>
  </si>
  <si>
    <t>Дата: 01.02.2016 г.</t>
  </si>
  <si>
    <t>Отчетен период: 01.01.2015 -31.12.2015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</si>
</sst>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trike/>
      <sz val="11"/>
      <name val="Times New Roman"/>
      <family val="1"/>
      <charset val="204"/>
    </font>
    <font>
      <b/>
      <strike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/>
    <xf numFmtId="0" fontId="5" fillId="0" borderId="0" xfId="0" applyFont="1" applyBorder="1"/>
    <xf numFmtId="0" fontId="5" fillId="0" borderId="0" xfId="0" applyFont="1" applyFill="1"/>
    <xf numFmtId="0" fontId="4" fillId="0" borderId="0" xfId="0" applyFont="1"/>
    <xf numFmtId="0" fontId="4" fillId="0" borderId="0" xfId="0" applyFont="1" applyAlignment="1"/>
    <xf numFmtId="0" fontId="2" fillId="0" borderId="0" xfId="3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Protection="1">
      <protection locked="0"/>
    </xf>
    <xf numFmtId="0" fontId="4" fillId="0" borderId="0" xfId="3" applyFont="1" applyBorder="1" applyAlignment="1" applyProtection="1">
      <alignment wrapText="1"/>
      <protection locked="0"/>
    </xf>
    <xf numFmtId="0" fontId="4" fillId="0" borderId="0" xfId="3" applyFont="1" applyProtection="1">
      <protection locked="0"/>
    </xf>
    <xf numFmtId="0" fontId="2" fillId="0" borderId="1" xfId="3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/>
    <xf numFmtId="0" fontId="5" fillId="0" borderId="0" xfId="0" applyFont="1" applyFill="1" applyBorder="1"/>
    <xf numFmtId="0" fontId="4" fillId="0" borderId="0" xfId="0" applyFont="1" applyBorder="1"/>
    <xf numFmtId="0" fontId="7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 vertical="center" wrapText="1"/>
    </xf>
    <xf numFmtId="14" fontId="7" fillId="0" borderId="1" xfId="1" applyNumberFormat="1" applyFont="1" applyBorder="1" applyAlignment="1" applyProtection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Fill="1"/>
    <xf numFmtId="0" fontId="7" fillId="3" borderId="3" xfId="1" applyFont="1" applyFill="1" applyBorder="1" applyAlignment="1" applyProtection="1">
      <alignment horizontal="left" vertical="top" wrapText="1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/>
    <xf numFmtId="0" fontId="8" fillId="0" borderId="3" xfId="0" applyFont="1" applyBorder="1"/>
    <xf numFmtId="0" fontId="7" fillId="0" borderId="3" xfId="0" applyFont="1" applyBorder="1" applyAlignment="1">
      <alignment horizontal="right"/>
    </xf>
    <xf numFmtId="0" fontId="14" fillId="0" borderId="3" xfId="0" applyFont="1" applyBorder="1"/>
    <xf numFmtId="0" fontId="8" fillId="0" borderId="3" xfId="0" applyFont="1" applyBorder="1" applyAlignment="1">
      <alignment horizontal="left" wrapText="1"/>
    </xf>
    <xf numFmtId="0" fontId="10" fillId="0" borderId="0" xfId="0" applyFont="1" applyFill="1" applyAlignment="1">
      <alignment vertical="center"/>
    </xf>
    <xf numFmtId="0" fontId="7" fillId="0" borderId="0" xfId="4" applyFont="1" applyFill="1" applyAlignment="1">
      <alignment horizontal="left" vertical="justify" wrapText="1"/>
    </xf>
    <xf numFmtId="0" fontId="7" fillId="0" borderId="0" xfId="4" applyFont="1" applyFill="1" applyAlignment="1">
      <alignment horizontal="left" vertical="justify"/>
    </xf>
    <xf numFmtId="0" fontId="8" fillId="0" borderId="0" xfId="4" applyFont="1" applyFill="1" applyAlignment="1">
      <alignment horizontal="left" vertical="justify"/>
    </xf>
    <xf numFmtId="0" fontId="4" fillId="0" borderId="0" xfId="1" applyFont="1" applyFill="1" applyAlignment="1" applyProtection="1">
      <alignment horizontal="left" vertical="justify"/>
      <protection locked="0"/>
    </xf>
    <xf numFmtId="0" fontId="7" fillId="0" borderId="0" xfId="1" applyFont="1" applyFill="1" applyBorder="1" applyAlignment="1" applyProtection="1">
      <alignment horizontal="left" vertical="justify" wrapText="1"/>
      <protection locked="0"/>
    </xf>
    <xf numFmtId="0" fontId="7" fillId="0" borderId="0" xfId="4" applyFont="1" applyFill="1" applyBorder="1" applyAlignment="1" applyProtection="1">
      <alignment horizontal="left" vertical="justify" wrapText="1"/>
    </xf>
    <xf numFmtId="0" fontId="4" fillId="0" borderId="0" xfId="1" applyFont="1" applyFill="1" applyAlignment="1" applyProtection="1">
      <alignment horizontal="left" vertical="justify" wrapText="1"/>
      <protection locked="0"/>
    </xf>
    <xf numFmtId="0" fontId="7" fillId="0" borderId="4" xfId="1" applyFont="1" applyFill="1" applyBorder="1" applyAlignment="1" applyProtection="1">
      <alignment horizontal="left" vertical="justify" wrapText="1"/>
      <protection locked="0"/>
    </xf>
    <xf numFmtId="0" fontId="7" fillId="0" borderId="0" xfId="4" applyFont="1" applyFill="1" applyBorder="1" applyAlignment="1">
      <alignment horizontal="left" vertical="justify" wrapText="1"/>
    </xf>
    <xf numFmtId="0" fontId="6" fillId="0" borderId="0" xfId="2" applyFont="1" applyFill="1" applyAlignment="1">
      <alignment horizontal="center" vertical="justify" wrapText="1"/>
    </xf>
    <xf numFmtId="0" fontId="2" fillId="0" borderId="1" xfId="4" applyFont="1" applyFill="1" applyBorder="1" applyAlignment="1">
      <alignment horizontal="center" vertical="justify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4" applyFont="1" applyFill="1" applyBorder="1" applyAlignment="1">
      <alignment horizontal="left" vertical="justify" wrapText="1"/>
    </xf>
    <xf numFmtId="0" fontId="4" fillId="0" borderId="1" xfId="4" applyFont="1" applyFill="1" applyBorder="1" applyAlignment="1">
      <alignment horizontal="left" vertical="justify" wrapText="1"/>
    </xf>
    <xf numFmtId="4" fontId="8" fillId="0" borderId="1" xfId="0" applyNumberFormat="1" applyFont="1" applyBorder="1"/>
    <xf numFmtId="4" fontId="7" fillId="0" borderId="1" xfId="0" applyNumberFormat="1" applyFont="1" applyBorder="1"/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/>
    <xf numFmtId="4" fontId="2" fillId="0" borderId="1" xfId="0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 applyProtection="1">
      <alignment horizontal="left" vertical="justify"/>
    </xf>
    <xf numFmtId="4" fontId="4" fillId="0" borderId="1" xfId="4" applyNumberFormat="1" applyFont="1" applyFill="1" applyBorder="1" applyAlignment="1" applyProtection="1">
      <alignment horizontal="right" vertical="justify"/>
    </xf>
    <xf numFmtId="4" fontId="2" fillId="0" borderId="1" xfId="4" applyNumberFormat="1" applyFont="1" applyFill="1" applyBorder="1" applyAlignment="1">
      <alignment horizontal="right" vertical="justify" wrapText="1"/>
    </xf>
    <xf numFmtId="4" fontId="4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4" fontId="5" fillId="0" borderId="0" xfId="0" applyNumberFormat="1" applyFont="1" applyFill="1" applyAlignment="1">
      <alignment horizontal="left" vertical="center" wrapText="1"/>
    </xf>
    <xf numFmtId="4" fontId="6" fillId="0" borderId="0" xfId="1" applyNumberFormat="1" applyFont="1" applyFill="1" applyBorder="1" applyAlignment="1" applyProtection="1">
      <alignment vertical="top" wrapText="1"/>
      <protection locked="0"/>
    </xf>
    <xf numFmtId="4" fontId="7" fillId="0" borderId="0" xfId="1" applyNumberFormat="1" applyFont="1" applyFill="1" applyBorder="1" applyAlignment="1" applyProtection="1">
      <alignment vertical="top" wrapText="1"/>
      <protection locked="0"/>
    </xf>
    <xf numFmtId="4" fontId="7" fillId="0" borderId="0" xfId="1" applyNumberFormat="1" applyFont="1" applyBorder="1" applyAlignment="1" applyProtection="1">
      <alignment horizontal="left" vertical="center" wrapText="1"/>
      <protection locked="0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4" fillId="0" borderId="0" xfId="0" applyNumberFormat="1" applyFont="1" applyFill="1"/>
    <xf numFmtId="4" fontId="4" fillId="0" borderId="0" xfId="1" applyNumberFormat="1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>
      <alignment horizontal="left" vertical="center" wrapText="1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/>
    <xf numFmtId="4" fontId="8" fillId="0" borderId="0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 applyProtection="1">
      <alignment horizontal="right" vertical="justify"/>
      <protection locked="0"/>
    </xf>
    <xf numFmtId="3" fontId="4" fillId="0" borderId="1" xfId="4" applyNumberFormat="1" applyFont="1" applyFill="1" applyBorder="1" applyAlignment="1" applyProtection="1">
      <alignment horizontal="right" vertical="justify"/>
    </xf>
    <xf numFmtId="4" fontId="2" fillId="0" borderId="1" xfId="4" applyNumberFormat="1" applyFont="1" applyFill="1" applyBorder="1" applyAlignment="1" applyProtection="1">
      <alignment horizontal="right" vertical="justify"/>
    </xf>
    <xf numFmtId="4" fontId="8" fillId="0" borderId="0" xfId="0" applyNumberFormat="1" applyFont="1"/>
    <xf numFmtId="4" fontId="7" fillId="0" borderId="0" xfId="1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 wrapText="1"/>
    </xf>
    <xf numFmtId="4" fontId="7" fillId="0" borderId="1" xfId="1" applyNumberFormat="1" applyFont="1" applyBorder="1" applyAlignment="1" applyProtection="1">
      <alignment horizontal="center" vertical="center" wrapText="1"/>
    </xf>
    <xf numFmtId="4" fontId="8" fillId="0" borderId="0" xfId="0" applyNumberFormat="1" applyFont="1" applyBorder="1"/>
    <xf numFmtId="4" fontId="8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wrapText="1"/>
    </xf>
    <xf numFmtId="0" fontId="6" fillId="0" borderId="0" xfId="1" applyFont="1" applyFill="1" applyAlignment="1" applyProtection="1">
      <alignment horizontal="left" vertical="justify"/>
      <protection locked="0"/>
    </xf>
    <xf numFmtId="0" fontId="6" fillId="0" borderId="0" xfId="0" applyFont="1" applyFill="1" applyAlignment="1">
      <alignment horizontal="left" vertical="justify"/>
    </xf>
    <xf numFmtId="4" fontId="2" fillId="0" borderId="1" xfId="4" applyNumberFormat="1" applyFont="1" applyFill="1" applyBorder="1" applyAlignment="1" applyProtection="1">
      <alignment horizontal="right" vertical="justify"/>
      <protection locked="0"/>
    </xf>
    <xf numFmtId="4" fontId="18" fillId="0" borderId="0" xfId="0" applyNumberFormat="1" applyFont="1" applyFill="1"/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3" fontId="7" fillId="0" borderId="1" xfId="1" applyNumberFormat="1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left" vertical="center" wrapText="1"/>
      <protection locked="0"/>
    </xf>
    <xf numFmtId="1" fontId="2" fillId="0" borderId="0" xfId="1" applyNumberFormat="1" applyFont="1" applyFill="1" applyAlignment="1" applyProtection="1">
      <alignment horizontal="left" vertical="top"/>
      <protection locked="0"/>
    </xf>
    <xf numFmtId="4" fontId="4" fillId="0" borderId="0" xfId="0" applyNumberFormat="1" applyFont="1" applyFill="1" applyAlignment="1">
      <alignment horizontal="center"/>
    </xf>
    <xf numFmtId="0" fontId="2" fillId="0" borderId="1" xfId="4" applyFont="1" applyFill="1" applyBorder="1" applyAlignment="1">
      <alignment horizontal="right" vertical="justify" wrapText="1"/>
    </xf>
    <xf numFmtId="1" fontId="2" fillId="0" borderId="1" xfId="4" applyNumberFormat="1" applyFont="1" applyFill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4" fontId="2" fillId="0" borderId="1" xfId="4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horizontal="right"/>
    </xf>
    <xf numFmtId="2" fontId="2" fillId="0" borderId="1" xfId="4" applyNumberFormat="1" applyFont="1" applyFill="1" applyBorder="1" applyAlignment="1">
      <alignment horizontal="right" wrapText="1"/>
    </xf>
    <xf numFmtId="3" fontId="4" fillId="0" borderId="1" xfId="4" applyNumberFormat="1" applyFont="1" applyFill="1" applyBorder="1" applyAlignment="1" applyProtection="1">
      <alignment horizontal="left" vertical="justify"/>
    </xf>
    <xf numFmtId="1" fontId="4" fillId="0" borderId="1" xfId="4" applyNumberFormat="1" applyFont="1" applyFill="1" applyBorder="1" applyAlignment="1" applyProtection="1">
      <alignment horizontal="right" vertical="justify"/>
      <protection locked="0"/>
    </xf>
    <xf numFmtId="1" fontId="4" fillId="0" borderId="1" xfId="4" applyNumberFormat="1" applyFont="1" applyFill="1" applyBorder="1" applyAlignment="1" applyProtection="1">
      <alignment horizontal="left" vertical="justify"/>
      <protection locked="0"/>
    </xf>
    <xf numFmtId="4" fontId="4" fillId="0" borderId="1" xfId="4" applyNumberFormat="1" applyFont="1" applyFill="1" applyBorder="1" applyAlignment="1" applyProtection="1">
      <alignment horizontal="right"/>
    </xf>
    <xf numFmtId="4" fontId="2" fillId="0" borderId="1" xfId="4" applyNumberFormat="1" applyFont="1" applyFill="1" applyBorder="1" applyAlignment="1" applyProtection="1">
      <alignment horizontal="right"/>
    </xf>
    <xf numFmtId="1" fontId="4" fillId="0" borderId="1" xfId="4" applyNumberFormat="1" applyFont="1" applyFill="1" applyBorder="1" applyAlignment="1" applyProtection="1">
      <alignment horizontal="right" vertical="justify"/>
    </xf>
    <xf numFmtId="2" fontId="4" fillId="0" borderId="1" xfId="4" applyNumberFormat="1" applyFont="1" applyFill="1" applyBorder="1" applyAlignment="1" applyProtection="1">
      <alignment horizontal="right" vertical="justify"/>
    </xf>
    <xf numFmtId="2" fontId="4" fillId="0" borderId="1" xfId="4" applyNumberFormat="1" applyFont="1" applyFill="1" applyBorder="1" applyAlignment="1" applyProtection="1">
      <alignment horizontal="left" vertical="justify"/>
    </xf>
    <xf numFmtId="2" fontId="2" fillId="0" borderId="1" xfId="4" applyNumberFormat="1" applyFont="1" applyFill="1" applyBorder="1" applyAlignment="1">
      <alignment horizontal="right" vertical="justify" wrapText="1"/>
    </xf>
    <xf numFmtId="0" fontId="2" fillId="2" borderId="1" xfId="4" applyFont="1" applyFill="1" applyBorder="1" applyAlignment="1">
      <alignment horizontal="left" vertical="justify" wrapText="1"/>
    </xf>
    <xf numFmtId="2" fontId="2" fillId="0" borderId="1" xfId="4" applyNumberFormat="1" applyFont="1" applyFill="1" applyBorder="1" applyAlignment="1" applyProtection="1">
      <alignment horizontal="left" vertical="justify"/>
      <protection locked="0"/>
    </xf>
    <xf numFmtId="4" fontId="2" fillId="0" borderId="0" xfId="0" applyNumberFormat="1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left"/>
    </xf>
    <xf numFmtId="14" fontId="6" fillId="0" borderId="0" xfId="0" applyNumberFormat="1" applyFont="1" applyFill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3" fontId="4" fillId="0" borderId="0" xfId="0" applyNumberFormat="1" applyFont="1" applyBorder="1" applyAlignment="1">
      <alignment wrapText="1"/>
    </xf>
    <xf numFmtId="3" fontId="5" fillId="0" borderId="0" xfId="0" applyNumberFormat="1" applyFont="1"/>
    <xf numFmtId="3" fontId="5" fillId="0" borderId="0" xfId="0" applyNumberFormat="1" applyFont="1" applyAlignment="1"/>
    <xf numFmtId="3" fontId="4" fillId="0" borderId="0" xfId="0" applyNumberFormat="1" applyFont="1"/>
    <xf numFmtId="3" fontId="4" fillId="0" borderId="0" xfId="0" applyNumberFormat="1" applyFont="1" applyAlignment="1"/>
    <xf numFmtId="0" fontId="6" fillId="0" borderId="0" xfId="1" applyFont="1" applyBorder="1" applyAlignment="1" applyProtection="1">
      <alignment vertical="top" wrapText="1"/>
      <protection locked="0"/>
    </xf>
    <xf numFmtId="3" fontId="4" fillId="0" borderId="0" xfId="3" applyNumberFormat="1" applyFont="1" applyBorder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 vertical="top"/>
      <protection locked="0"/>
    </xf>
    <xf numFmtId="3" fontId="4" fillId="0" borderId="0" xfId="3" applyNumberFormat="1" applyFont="1" applyBorder="1" applyProtection="1">
      <protection locked="0"/>
    </xf>
    <xf numFmtId="3" fontId="2" fillId="0" borderId="0" xfId="3" applyNumberFormat="1" applyFont="1" applyAlignment="1" applyProtection="1">
      <alignment horizontal="center"/>
      <protection locked="0"/>
    </xf>
    <xf numFmtId="3" fontId="2" fillId="0" borderId="1" xfId="3" applyNumberFormat="1" applyFont="1" applyBorder="1" applyAlignment="1" applyProtection="1">
      <alignment horizontal="center" vertical="center" wrapText="1"/>
    </xf>
    <xf numFmtId="0" fontId="2" fillId="0" borderId="3" xfId="3" applyFont="1" applyBorder="1" applyAlignment="1" applyProtection="1">
      <alignment vertical="center" wrapText="1"/>
    </xf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3" fontId="8" fillId="0" borderId="0" xfId="0" applyNumberFormat="1" applyFont="1"/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wrapText="1"/>
    </xf>
    <xf numFmtId="0" fontId="15" fillId="0" borderId="0" xfId="0" applyFont="1" applyAlignment="1">
      <alignment horizontal="right" vertical="center" wrapText="1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3" fontId="15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"/>
    </xf>
    <xf numFmtId="4" fontId="6" fillId="0" borderId="0" xfId="1" applyNumberFormat="1" applyFont="1" applyFill="1" applyAlignment="1" applyProtection="1">
      <alignment horizontal="right" vertical="top"/>
      <protection locked="0"/>
    </xf>
    <xf numFmtId="4" fontId="15" fillId="0" borderId="0" xfId="0" applyNumberFormat="1" applyFont="1" applyFill="1" applyAlignment="1">
      <alignment horizontal="right" vertical="center" wrapText="1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vertical="justify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right" vertical="center" wrapText="1"/>
    </xf>
    <xf numFmtId="0" fontId="2" fillId="0" borderId="8" xfId="4" applyFont="1" applyFill="1" applyBorder="1" applyAlignment="1">
      <alignment horizontal="right" vertical="center" wrapText="1"/>
    </xf>
    <xf numFmtId="0" fontId="2" fillId="0" borderId="2" xfId="4" applyFont="1" applyFill="1" applyBorder="1" applyAlignment="1">
      <alignment horizontal="right" vertical="center" wrapText="1"/>
    </xf>
    <xf numFmtId="0" fontId="2" fillId="0" borderId="7" xfId="4" applyFont="1" applyFill="1" applyBorder="1" applyAlignment="1">
      <alignment horizontal="center" vertical="justify" wrapText="1"/>
    </xf>
    <xf numFmtId="0" fontId="2" fillId="0" borderId="2" xfId="4" applyFont="1" applyFill="1" applyBorder="1" applyAlignment="1">
      <alignment horizontal="center" vertical="justify" wrapText="1"/>
    </xf>
    <xf numFmtId="0" fontId="2" fillId="0" borderId="7" xfId="4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justify" wrapText="1"/>
      <protection locked="0"/>
    </xf>
    <xf numFmtId="0" fontId="2" fillId="0" borderId="8" xfId="4" applyFont="1" applyFill="1" applyBorder="1" applyAlignment="1">
      <alignment horizontal="center" vertical="center" wrapText="1"/>
    </xf>
  </cellXfs>
  <cellStyles count="5">
    <cellStyle name="Normal" xfId="0" builtinId="0"/>
    <cellStyle name="Normal_Баланс" xfId="1"/>
    <cellStyle name="Normal_Отч.парич.поток" xfId="2"/>
    <cellStyle name="Normal_Отч.прих-разх" xfId="3"/>
    <cellStyle name="Normal_Отч.собств.кап.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zoomScaleNormal="100" workbookViewId="0">
      <selection activeCell="C48" sqref="C48"/>
    </sheetView>
  </sheetViews>
  <sheetFormatPr defaultRowHeight="12"/>
  <cols>
    <col min="1" max="1" width="50.140625" style="3" customWidth="1"/>
    <col min="2" max="2" width="15.42578125" style="96" customWidth="1"/>
    <col min="3" max="3" width="15.42578125" style="3" customWidth="1"/>
    <col min="4" max="4" width="48.7109375" style="3" customWidth="1"/>
    <col min="5" max="6" width="17.28515625" style="3" customWidth="1"/>
    <col min="7" max="16384" width="9.140625" style="3"/>
  </cols>
  <sheetData>
    <row r="1" spans="1:30" ht="13.5">
      <c r="E1" s="162" t="s">
        <v>157</v>
      </c>
      <c r="F1" s="162"/>
    </row>
    <row r="2" spans="1:30">
      <c r="A2" s="28"/>
      <c r="B2" s="97"/>
      <c r="C2" s="163" t="s">
        <v>0</v>
      </c>
      <c r="D2" s="163"/>
      <c r="E2" s="30"/>
      <c r="F2" s="30"/>
    </row>
    <row r="3" spans="1:30" ht="27" customHeight="1">
      <c r="A3" s="29" t="s">
        <v>181</v>
      </c>
      <c r="B3" s="98"/>
      <c r="C3" s="28"/>
      <c r="D3" s="28"/>
      <c r="E3" s="109" t="s">
        <v>96</v>
      </c>
      <c r="F3" s="109">
        <v>148139861</v>
      </c>
    </row>
    <row r="4" spans="1:30">
      <c r="A4" s="29" t="s">
        <v>189</v>
      </c>
      <c r="B4" s="98"/>
      <c r="C4" s="31"/>
      <c r="D4" s="31"/>
      <c r="E4" s="30"/>
      <c r="F4" s="32" t="s">
        <v>80</v>
      </c>
    </row>
    <row r="5" spans="1:30" ht="50.25" customHeight="1">
      <c r="A5" s="33" t="s">
        <v>1</v>
      </c>
      <c r="B5" s="99" t="s">
        <v>2</v>
      </c>
      <c r="C5" s="34" t="s">
        <v>3</v>
      </c>
      <c r="D5" s="35" t="s">
        <v>7</v>
      </c>
      <c r="E5" s="34" t="s">
        <v>4</v>
      </c>
      <c r="F5" s="34" t="s">
        <v>5</v>
      </c>
    </row>
    <row r="6" spans="1:30">
      <c r="A6" s="33" t="s">
        <v>6</v>
      </c>
      <c r="B6" s="108">
        <v>1</v>
      </c>
      <c r="C6" s="33">
        <v>2</v>
      </c>
      <c r="D6" s="35" t="s">
        <v>6</v>
      </c>
      <c r="E6" s="33">
        <v>1</v>
      </c>
      <c r="F6" s="33">
        <v>2</v>
      </c>
    </row>
    <row r="7" spans="1:30">
      <c r="A7" s="39" t="s">
        <v>8</v>
      </c>
      <c r="B7" s="64"/>
      <c r="C7" s="64"/>
      <c r="D7" s="43" t="s">
        <v>28</v>
      </c>
      <c r="E7" s="64"/>
      <c r="F7" s="64"/>
    </row>
    <row r="8" spans="1:30">
      <c r="A8" s="40" t="s">
        <v>29</v>
      </c>
      <c r="B8" s="64"/>
      <c r="C8" s="64"/>
      <c r="D8" s="40" t="s">
        <v>30</v>
      </c>
      <c r="E8" s="64">
        <v>23634616</v>
      </c>
      <c r="F8" s="64">
        <v>21256594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41" t="s">
        <v>151</v>
      </c>
      <c r="B9" s="64"/>
      <c r="C9" s="64"/>
      <c r="D9" s="40" t="s">
        <v>31</v>
      </c>
      <c r="E9" s="64"/>
      <c r="F9" s="6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4">
      <c r="A10" s="41" t="s">
        <v>99</v>
      </c>
      <c r="B10" s="64"/>
      <c r="C10" s="64"/>
      <c r="D10" s="41" t="s">
        <v>150</v>
      </c>
      <c r="E10" s="64">
        <v>-6371596.9000000004</v>
      </c>
      <c r="F10" s="64">
        <v>-6030274.9900000002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0.25" customHeight="1">
      <c r="A11" s="41" t="s">
        <v>108</v>
      </c>
      <c r="B11" s="64"/>
      <c r="C11" s="64"/>
      <c r="D11" s="41" t="s">
        <v>32</v>
      </c>
      <c r="E11" s="64"/>
      <c r="F11" s="6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41" t="s">
        <v>142</v>
      </c>
      <c r="B12" s="64"/>
      <c r="C12" s="64"/>
      <c r="D12" s="41" t="s">
        <v>115</v>
      </c>
      <c r="E12" s="64"/>
      <c r="F12" s="6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>
      <c r="A13" s="42" t="s">
        <v>12</v>
      </c>
      <c r="B13" s="64"/>
      <c r="C13" s="64"/>
      <c r="D13" s="42" t="s">
        <v>27</v>
      </c>
      <c r="E13" s="65">
        <f>E10+E11+E12</f>
        <v>-6371596.9000000004</v>
      </c>
      <c r="F13" s="65">
        <f>F10+F11+F12</f>
        <v>-6030274.9900000002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>
      <c r="A14" s="40" t="s">
        <v>177</v>
      </c>
      <c r="B14" s="64"/>
      <c r="C14" s="64"/>
      <c r="D14" s="40" t="s">
        <v>33</v>
      </c>
      <c r="E14" s="64"/>
      <c r="F14" s="6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>
      <c r="A15" s="42" t="s">
        <v>39</v>
      </c>
      <c r="B15" s="64"/>
      <c r="C15" s="64"/>
      <c r="D15" s="41" t="s">
        <v>34</v>
      </c>
      <c r="E15" s="64">
        <f>+E16+E17</f>
        <v>2704685.7</v>
      </c>
      <c r="F15" s="64">
        <f>+F16+F17</f>
        <v>1865782.1400000001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>
      <c r="A16" s="43" t="s">
        <v>41</v>
      </c>
      <c r="B16" s="64"/>
      <c r="C16" s="64"/>
      <c r="D16" s="41" t="s">
        <v>35</v>
      </c>
      <c r="E16" s="64">
        <v>3471360.14</v>
      </c>
      <c r="F16" s="64">
        <v>2632456.58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43" t="s">
        <v>43</v>
      </c>
      <c r="B17" s="64"/>
      <c r="C17" s="64"/>
      <c r="D17" s="41" t="s">
        <v>36</v>
      </c>
      <c r="E17" s="64">
        <v>-766674.44</v>
      </c>
      <c r="F17" s="64">
        <v>-766674.44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>
      <c r="A18" s="44" t="s">
        <v>9</v>
      </c>
      <c r="B18" s="64">
        <v>43.82</v>
      </c>
      <c r="C18" s="64">
        <v>43.82</v>
      </c>
      <c r="D18" s="44" t="s">
        <v>37</v>
      </c>
      <c r="E18" s="64">
        <v>112534.2</v>
      </c>
      <c r="F18" s="64">
        <v>838903.56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>
      <c r="A19" s="44" t="s">
        <v>10</v>
      </c>
      <c r="B19" s="64">
        <v>233689.44</v>
      </c>
      <c r="C19" s="64">
        <v>61493.57</v>
      </c>
      <c r="D19" s="42" t="s">
        <v>38</v>
      </c>
      <c r="E19" s="65">
        <f>E16+E17+E18</f>
        <v>2817219.9000000004</v>
      </c>
      <c r="F19" s="65">
        <f>F16+F17+F18</f>
        <v>2704685.7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>
      <c r="A20" s="44" t="s">
        <v>178</v>
      </c>
      <c r="B20" s="64">
        <v>400000</v>
      </c>
      <c r="C20" s="64">
        <v>3420000</v>
      </c>
      <c r="D20" s="45" t="s">
        <v>40</v>
      </c>
      <c r="E20" s="65">
        <f>E8+E13+E19</f>
        <v>20080239</v>
      </c>
      <c r="F20" s="65">
        <f>F8+F13+F19</f>
        <v>17931004.710000001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>
      <c r="A21" s="44" t="s">
        <v>141</v>
      </c>
      <c r="B21" s="64"/>
      <c r="C21" s="64"/>
      <c r="D21" s="46"/>
      <c r="E21" s="64"/>
      <c r="F21" s="6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>
      <c r="A22" s="45" t="s">
        <v>12</v>
      </c>
      <c r="B22" s="65">
        <f>B18+B19+B20+B21</f>
        <v>633733.26</v>
      </c>
      <c r="C22" s="65">
        <f>C18+C19+C20+C21</f>
        <v>3481537.39</v>
      </c>
      <c r="D22" s="44"/>
      <c r="E22" s="64"/>
      <c r="F22" s="6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>
      <c r="A23" s="43" t="s">
        <v>117</v>
      </c>
      <c r="B23" s="64"/>
      <c r="C23" s="64"/>
      <c r="D23" s="43" t="s">
        <v>42</v>
      </c>
      <c r="E23" s="64"/>
      <c r="F23" s="6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>
      <c r="A24" s="44" t="s">
        <v>151</v>
      </c>
      <c r="B24" s="65">
        <f>SUM(B25:B28)</f>
        <v>17942052.219999999</v>
      </c>
      <c r="C24" s="65">
        <f>SUM(C25:C28)</f>
        <v>12899031.1</v>
      </c>
      <c r="D24" s="47" t="s">
        <v>152</v>
      </c>
      <c r="E24" s="64"/>
      <c r="F24" s="6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>
      <c r="A25" s="44" t="s">
        <v>99</v>
      </c>
      <c r="B25" s="64">
        <v>12651951.949999999</v>
      </c>
      <c r="C25" s="64">
        <v>10796135.77</v>
      </c>
      <c r="D25" s="41" t="s">
        <v>138</v>
      </c>
      <c r="E25" s="64">
        <f>E26+E27</f>
        <v>47282.68</v>
      </c>
      <c r="F25" s="64">
        <f>F26+F27</f>
        <v>45504.11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>
      <c r="A26" s="44" t="s">
        <v>113</v>
      </c>
      <c r="B26" s="64"/>
      <c r="C26" s="64"/>
      <c r="D26" s="41" t="s">
        <v>179</v>
      </c>
      <c r="E26" s="64">
        <v>879.42</v>
      </c>
      <c r="F26" s="64">
        <v>678.11</v>
      </c>
    </row>
    <row r="27" spans="1:30">
      <c r="A27" s="44" t="s">
        <v>108</v>
      </c>
      <c r="B27" s="64">
        <v>5290100.2699999996</v>
      </c>
      <c r="C27" s="64">
        <v>2102895.33</v>
      </c>
      <c r="D27" s="41" t="s">
        <v>101</v>
      </c>
      <c r="E27" s="64">
        <v>46403.26</v>
      </c>
      <c r="F27" s="64">
        <v>44826</v>
      </c>
    </row>
    <row r="28" spans="1:30">
      <c r="A28" s="44" t="s">
        <v>11</v>
      </c>
      <c r="B28" s="64"/>
      <c r="C28" s="64"/>
      <c r="D28" s="3" t="s">
        <v>112</v>
      </c>
      <c r="E28" s="64"/>
      <c r="F28" s="64"/>
    </row>
    <row r="29" spans="1:30">
      <c r="A29" s="44" t="s">
        <v>143</v>
      </c>
      <c r="B29" s="64"/>
      <c r="C29" s="64"/>
      <c r="D29" s="47" t="s">
        <v>134</v>
      </c>
      <c r="E29" s="64">
        <v>104</v>
      </c>
      <c r="F29" s="64">
        <v>104</v>
      </c>
    </row>
    <row r="30" spans="1:30">
      <c r="A30" s="44" t="s">
        <v>144</v>
      </c>
      <c r="B30" s="64">
        <v>1327381.8700000001</v>
      </c>
      <c r="C30" s="64">
        <v>1331668.1200000001</v>
      </c>
      <c r="D30" s="3" t="s">
        <v>153</v>
      </c>
      <c r="E30" s="64"/>
      <c r="F30" s="64"/>
    </row>
    <row r="31" spans="1:30">
      <c r="A31" s="44" t="s">
        <v>145</v>
      </c>
      <c r="B31" s="64"/>
      <c r="C31" s="64"/>
      <c r="D31" s="47" t="s">
        <v>110</v>
      </c>
      <c r="E31" s="64"/>
      <c r="F31" s="64"/>
    </row>
    <row r="32" spans="1:30">
      <c r="A32" s="44" t="s">
        <v>146</v>
      </c>
      <c r="B32" s="64">
        <v>1006250.09</v>
      </c>
      <c r="C32" s="64">
        <v>995408.27</v>
      </c>
      <c r="D32" s="47" t="s">
        <v>111</v>
      </c>
      <c r="E32" s="64"/>
      <c r="F32" s="64"/>
    </row>
    <row r="33" spans="1:7">
      <c r="A33" s="44" t="s">
        <v>147</v>
      </c>
      <c r="B33" s="64"/>
      <c r="C33" s="64"/>
      <c r="D33" s="47" t="s">
        <v>154</v>
      </c>
      <c r="E33" s="64"/>
      <c r="F33" s="64"/>
    </row>
    <row r="34" spans="1:7">
      <c r="A34" s="45" t="s">
        <v>13</v>
      </c>
      <c r="B34" s="65">
        <f>B24+B29+B30+B31+B32+B33</f>
        <v>20275684.18</v>
      </c>
      <c r="C34" s="65">
        <f>C24+C29+C30+C31+C32+C33</f>
        <v>15226107.489999998</v>
      </c>
      <c r="D34" s="44" t="s">
        <v>155</v>
      </c>
      <c r="E34" s="64"/>
      <c r="F34" s="64"/>
    </row>
    <row r="35" spans="1:7" ht="15" customHeight="1">
      <c r="A35" s="43" t="s">
        <v>114</v>
      </c>
      <c r="B35" s="64"/>
      <c r="C35" s="64"/>
      <c r="D35" s="47" t="s">
        <v>156</v>
      </c>
      <c r="E35" s="64"/>
      <c r="F35" s="64"/>
    </row>
    <row r="36" spans="1:7" ht="13.5" customHeight="1">
      <c r="A36" s="41" t="s">
        <v>148</v>
      </c>
      <c r="B36" s="64">
        <v>166.67</v>
      </c>
      <c r="C36" s="64">
        <v>22335.56</v>
      </c>
      <c r="D36" s="47" t="s">
        <v>116</v>
      </c>
      <c r="E36" s="64">
        <v>880604.29</v>
      </c>
      <c r="F36" s="64">
        <v>881081.23</v>
      </c>
    </row>
    <row r="37" spans="1:7">
      <c r="A37" s="41" t="s">
        <v>100</v>
      </c>
      <c r="B37" s="64"/>
      <c r="C37" s="64"/>
      <c r="D37" s="45" t="s">
        <v>12</v>
      </c>
      <c r="E37" s="65">
        <f>E24+E25+E29+E30+E31+E32+E33+E34+E35+E36</f>
        <v>927990.97000000009</v>
      </c>
      <c r="F37" s="65">
        <f>F24+F25+F29+F30+F31+F32+F33+F34+F35+F36</f>
        <v>926689.34</v>
      </c>
    </row>
    <row r="38" spans="1:7">
      <c r="A38" s="41" t="s">
        <v>149</v>
      </c>
      <c r="B38" s="64"/>
      <c r="C38" s="64"/>
      <c r="D38" s="45" t="s">
        <v>45</v>
      </c>
      <c r="E38" s="65">
        <f>E37</f>
        <v>927990.97000000009</v>
      </c>
      <c r="F38" s="65">
        <f>F37</f>
        <v>926689.34</v>
      </c>
    </row>
    <row r="39" spans="1:7">
      <c r="A39" s="41" t="s">
        <v>109</v>
      </c>
      <c r="B39" s="64">
        <v>98645.86</v>
      </c>
      <c r="C39" s="64">
        <v>127713.61</v>
      </c>
      <c r="D39" s="44"/>
      <c r="E39" s="64"/>
      <c r="F39" s="64"/>
    </row>
    <row r="40" spans="1:7">
      <c r="A40" s="42" t="s">
        <v>14</v>
      </c>
      <c r="B40" s="65">
        <f>B36+B39</f>
        <v>98812.53</v>
      </c>
      <c r="C40" s="65">
        <f>C36+C39</f>
        <v>150049.17000000001</v>
      </c>
      <c r="D40" s="44"/>
      <c r="E40" s="64"/>
      <c r="F40" s="64"/>
    </row>
    <row r="41" spans="1:7">
      <c r="A41" s="40" t="s">
        <v>44</v>
      </c>
      <c r="B41" s="64"/>
      <c r="C41" s="64"/>
      <c r="D41" s="44"/>
      <c r="E41" s="64"/>
      <c r="F41" s="64"/>
    </row>
    <row r="42" spans="1:7">
      <c r="A42" s="42" t="s">
        <v>45</v>
      </c>
      <c r="B42" s="65">
        <f>B22+B34+B40</f>
        <v>21008229.970000003</v>
      </c>
      <c r="C42" s="65">
        <f>C22+C34+C40</f>
        <v>18857694.050000001</v>
      </c>
      <c r="D42" s="44"/>
      <c r="E42" s="64"/>
      <c r="F42" s="64"/>
    </row>
    <row r="43" spans="1:7" ht="12.75" customHeight="1">
      <c r="B43" s="64"/>
      <c r="C43" s="64"/>
      <c r="D43" s="44"/>
      <c r="E43" s="64"/>
      <c r="F43" s="64"/>
    </row>
    <row r="44" spans="1:7">
      <c r="A44" s="42" t="s">
        <v>47</v>
      </c>
      <c r="B44" s="65">
        <f>B15+B42</f>
        <v>21008229.970000003</v>
      </c>
      <c r="C44" s="65">
        <f>C15+C42</f>
        <v>18857694.050000001</v>
      </c>
      <c r="D44" s="36" t="s">
        <v>46</v>
      </c>
      <c r="E44" s="65">
        <f>E20+E38</f>
        <v>21008229.969999999</v>
      </c>
      <c r="F44" s="65">
        <f>F20+F38</f>
        <v>18857694.050000001</v>
      </c>
    </row>
    <row r="45" spans="1:7" ht="19.5" customHeight="1">
      <c r="B45" s="100"/>
      <c r="C45" s="2"/>
      <c r="D45" s="2"/>
      <c r="E45" s="100"/>
      <c r="F45" s="100"/>
      <c r="G45" s="2"/>
    </row>
    <row r="46" spans="1:7" ht="12.75">
      <c r="A46" s="132" t="s">
        <v>188</v>
      </c>
      <c r="B46" s="164" t="s">
        <v>183</v>
      </c>
      <c r="C46" s="164"/>
      <c r="E46" s="131" t="s">
        <v>184</v>
      </c>
      <c r="F46" s="4"/>
    </row>
    <row r="47" spans="1:7" ht="12.75">
      <c r="A47" s="7"/>
      <c r="B47" s="165" t="s">
        <v>187</v>
      </c>
      <c r="C47" s="165"/>
      <c r="E47" s="166" t="s">
        <v>185</v>
      </c>
      <c r="F47" s="166"/>
      <c r="G47" s="2"/>
    </row>
    <row r="48" spans="1:7">
      <c r="B48" s="3"/>
      <c r="C48" s="96"/>
      <c r="E48" s="96"/>
      <c r="G48" s="2"/>
    </row>
    <row r="49" spans="1:7" ht="12.75">
      <c r="A49" s="2"/>
      <c r="B49" s="100"/>
      <c r="C49" s="2"/>
      <c r="D49" s="2"/>
      <c r="E49" s="131" t="s">
        <v>184</v>
      </c>
      <c r="F49" s="4"/>
      <c r="G49" s="2"/>
    </row>
    <row r="50" spans="1:7" ht="12.75">
      <c r="A50" s="2"/>
      <c r="B50" s="2"/>
      <c r="C50" s="2"/>
      <c r="D50" s="2"/>
      <c r="E50" s="166" t="s">
        <v>186</v>
      </c>
      <c r="F50" s="166"/>
      <c r="G50" s="2"/>
    </row>
    <row r="51" spans="1:7">
      <c r="G51" s="2"/>
    </row>
    <row r="52" spans="1:7">
      <c r="A52" s="2"/>
      <c r="B52" s="100"/>
      <c r="C52" s="2"/>
      <c r="D52" s="2"/>
      <c r="E52" s="2"/>
      <c r="F52" s="2"/>
      <c r="G52" s="2"/>
    </row>
    <row r="53" spans="1:7">
      <c r="A53" s="2"/>
      <c r="B53" s="100"/>
      <c r="C53" s="2"/>
      <c r="D53" s="2"/>
      <c r="E53" s="2"/>
      <c r="F53" s="2"/>
      <c r="G53" s="2"/>
    </row>
    <row r="54" spans="1:7">
      <c r="A54" s="2"/>
      <c r="B54" s="100"/>
      <c r="C54" s="2"/>
      <c r="D54" s="2"/>
      <c r="E54" s="2"/>
      <c r="F54" s="2"/>
      <c r="G54" s="2"/>
    </row>
    <row r="55" spans="1:7">
      <c r="A55" s="2"/>
      <c r="B55" s="100"/>
      <c r="C55" s="2"/>
      <c r="D55" s="2"/>
      <c r="E55" s="2"/>
      <c r="F55" s="2"/>
      <c r="G55" s="2"/>
    </row>
    <row r="56" spans="1:7">
      <c r="A56" s="2"/>
      <c r="B56" s="100"/>
      <c r="C56" s="2"/>
      <c r="D56" s="2"/>
      <c r="E56" s="2"/>
      <c r="F56" s="2"/>
      <c r="G56" s="2"/>
    </row>
    <row r="57" spans="1:7">
      <c r="A57" s="2"/>
      <c r="B57" s="100"/>
      <c r="C57" s="2"/>
      <c r="D57" s="2"/>
      <c r="E57" s="2"/>
      <c r="F57" s="2"/>
      <c r="G57" s="2"/>
    </row>
    <row r="58" spans="1:7">
      <c r="A58" s="2"/>
      <c r="B58" s="100"/>
      <c r="C58" s="2"/>
      <c r="D58" s="2"/>
      <c r="E58" s="2"/>
      <c r="F58" s="2"/>
      <c r="G58" s="2"/>
    </row>
    <row r="59" spans="1:7">
      <c r="A59" s="2"/>
      <c r="B59" s="100"/>
      <c r="C59" s="2"/>
      <c r="D59" s="4"/>
      <c r="E59" s="2"/>
      <c r="F59" s="2"/>
      <c r="G59" s="2"/>
    </row>
    <row r="60" spans="1:7" s="5" customFormat="1">
      <c r="A60" s="4"/>
      <c r="B60" s="91"/>
      <c r="C60" s="4"/>
      <c r="D60" s="4"/>
      <c r="E60" s="4"/>
      <c r="F60" s="4"/>
      <c r="G60" s="4"/>
    </row>
    <row r="61" spans="1:7" s="5" customFormat="1">
      <c r="A61" s="4"/>
      <c r="B61" s="91"/>
      <c r="C61" s="4"/>
      <c r="D61" s="37"/>
      <c r="E61" s="4"/>
      <c r="F61" s="4"/>
      <c r="G61" s="4"/>
    </row>
    <row r="62" spans="1:7" s="5" customFormat="1">
      <c r="B62" s="101"/>
    </row>
    <row r="63" spans="1:7" s="5" customFormat="1">
      <c r="B63" s="101"/>
    </row>
    <row r="64" spans="1:7" s="5" customFormat="1">
      <c r="B64" s="101"/>
    </row>
    <row r="65" spans="2:2" s="5" customFormat="1">
      <c r="B65" s="101"/>
    </row>
    <row r="66" spans="2:2" s="5" customFormat="1">
      <c r="B66" s="101"/>
    </row>
    <row r="67" spans="2:2" s="5" customFormat="1">
      <c r="B67" s="101"/>
    </row>
    <row r="68" spans="2:2" s="5" customFormat="1">
      <c r="B68" s="101"/>
    </row>
    <row r="69" spans="2:2" s="5" customFormat="1">
      <c r="B69" s="101"/>
    </row>
    <row r="70" spans="2:2" s="5" customFormat="1">
      <c r="B70" s="101"/>
    </row>
    <row r="71" spans="2:2" s="5" customFormat="1">
      <c r="B71" s="101"/>
    </row>
    <row r="72" spans="2:2" s="5" customFormat="1">
      <c r="B72" s="101"/>
    </row>
  </sheetData>
  <mergeCells count="6">
    <mergeCell ref="E1:F1"/>
    <mergeCell ref="C2:D2"/>
    <mergeCell ref="B46:C46"/>
    <mergeCell ref="B47:C47"/>
    <mergeCell ref="E47:F47"/>
    <mergeCell ref="E50:F50"/>
  </mergeCells>
  <phoneticPr fontId="17" type="noConversion"/>
  <pageMargins left="0.36" right="0.24" top="0.67" bottom="0.86" header="0.5" footer="0.5"/>
  <pageSetup paperSize="9" scale="60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0" zoomScaleNormal="100" zoomScaleSheetLayoutView="100" workbookViewId="0">
      <selection activeCell="E14" sqref="E14"/>
    </sheetView>
  </sheetViews>
  <sheetFormatPr defaultRowHeight="12.75"/>
  <cols>
    <col min="1" max="1" width="40" style="1" customWidth="1"/>
    <col min="2" max="2" width="14.28515625" style="1" customWidth="1"/>
    <col min="3" max="3" width="14.85546875" style="137" bestFit="1" customWidth="1"/>
    <col min="4" max="4" width="36.85546875" style="1" customWidth="1"/>
    <col min="5" max="5" width="14.28515625" style="1" bestFit="1" customWidth="1"/>
    <col min="6" max="6" width="15.42578125" style="137" customWidth="1"/>
    <col min="7" max="16384" width="9.140625" style="1"/>
  </cols>
  <sheetData>
    <row r="1" spans="1:7" ht="25.5" customHeight="1">
      <c r="E1" s="170" t="s">
        <v>158</v>
      </c>
      <c r="F1" s="170"/>
    </row>
    <row r="2" spans="1:7" ht="12.75" customHeight="1">
      <c r="A2" s="7"/>
      <c r="C2" s="167" t="s">
        <v>15</v>
      </c>
      <c r="D2" s="167"/>
      <c r="E2" s="6"/>
      <c r="F2" s="138"/>
    </row>
    <row r="3" spans="1:7" ht="28.5" customHeight="1">
      <c r="A3" s="169" t="s">
        <v>182</v>
      </c>
      <c r="B3" s="169"/>
      <c r="C3" s="139"/>
      <c r="D3" s="10"/>
      <c r="E3" s="11"/>
      <c r="F3" s="140"/>
    </row>
    <row r="4" spans="1:7" ht="15">
      <c r="A4" s="141" t="str">
        <f>'справка № 1-КИС-БАЛАНС'!A4</f>
        <v>Отчетен период: 01.01.2015 -31.12.2015</v>
      </c>
      <c r="B4" s="12"/>
      <c r="C4" s="142"/>
      <c r="D4" s="143" t="s">
        <v>96</v>
      </c>
      <c r="E4" s="171">
        <v>148139861</v>
      </c>
      <c r="F4" s="171"/>
    </row>
    <row r="5" spans="1:7" ht="15">
      <c r="A5" s="13"/>
      <c r="B5" s="14"/>
      <c r="C5" s="144"/>
      <c r="D5" s="15"/>
      <c r="E5" s="16"/>
      <c r="F5" s="145" t="s">
        <v>80</v>
      </c>
      <c r="G5" s="8"/>
    </row>
    <row r="6" spans="1:7" ht="28.5">
      <c r="A6" s="17" t="s">
        <v>16</v>
      </c>
      <c r="B6" s="17" t="s">
        <v>2</v>
      </c>
      <c r="C6" s="146" t="s">
        <v>5</v>
      </c>
      <c r="D6" s="17" t="s">
        <v>17</v>
      </c>
      <c r="E6" s="17" t="s">
        <v>2</v>
      </c>
      <c r="F6" s="146" t="s">
        <v>5</v>
      </c>
      <c r="G6" s="8"/>
    </row>
    <row r="7" spans="1:7" ht="14.25">
      <c r="A7" s="17" t="s">
        <v>6</v>
      </c>
      <c r="B7" s="17">
        <v>1</v>
      </c>
      <c r="C7" s="146">
        <v>2</v>
      </c>
      <c r="D7" s="17" t="s">
        <v>6</v>
      </c>
      <c r="E7" s="17">
        <v>1</v>
      </c>
      <c r="F7" s="146">
        <v>2</v>
      </c>
      <c r="G7" s="8"/>
    </row>
    <row r="8" spans="1:7" ht="18" customHeight="1">
      <c r="A8" s="147" t="s">
        <v>18</v>
      </c>
      <c r="B8" s="74"/>
      <c r="C8" s="74"/>
      <c r="D8" s="147" t="s">
        <v>19</v>
      </c>
      <c r="E8" s="74"/>
      <c r="F8" s="74"/>
      <c r="G8" s="8"/>
    </row>
    <row r="9" spans="1:7" s="3" customFormat="1" ht="15">
      <c r="A9" s="148" t="s">
        <v>20</v>
      </c>
      <c r="B9" s="74"/>
      <c r="C9" s="74"/>
      <c r="D9" s="148" t="s">
        <v>48</v>
      </c>
      <c r="E9" s="74"/>
      <c r="F9" s="74"/>
      <c r="G9" s="2"/>
    </row>
    <row r="10" spans="1:7" s="5" customFormat="1" ht="15">
      <c r="A10" s="149" t="s">
        <v>21</v>
      </c>
      <c r="B10" s="72">
        <v>15506.49</v>
      </c>
      <c r="C10" s="72">
        <v>17854.47</v>
      </c>
      <c r="D10" s="149" t="s">
        <v>49</v>
      </c>
      <c r="E10" s="72">
        <v>72437.37</v>
      </c>
      <c r="F10" s="161">
        <v>99157.07</v>
      </c>
      <c r="G10" s="4"/>
    </row>
    <row r="11" spans="1:7" s="5" customFormat="1" ht="31.5" customHeight="1">
      <c r="A11" s="149" t="s">
        <v>159</v>
      </c>
      <c r="B11" s="72">
        <f>+B12+8145.9</f>
        <v>6588543.5300000003</v>
      </c>
      <c r="C11" s="72">
        <f>+C12+35273.32</f>
        <v>10361599.880000001</v>
      </c>
      <c r="D11" s="149" t="s">
        <v>50</v>
      </c>
      <c r="E11" s="72">
        <f>+E12+18161</f>
        <v>6951371.9800000004</v>
      </c>
      <c r="F11" s="72">
        <f>+F12+6758.55</f>
        <v>11399202.950000001</v>
      </c>
      <c r="G11" s="4"/>
    </row>
    <row r="12" spans="1:7" s="5" customFormat="1" ht="15.75" customHeight="1">
      <c r="A12" s="149" t="s">
        <v>22</v>
      </c>
      <c r="B12" s="72">
        <v>6580397.6299999999</v>
      </c>
      <c r="C12" s="72">
        <v>10326326.560000001</v>
      </c>
      <c r="D12" s="149" t="s">
        <v>51</v>
      </c>
      <c r="E12" s="72">
        <v>6933210.9800000004</v>
      </c>
      <c r="F12" s="161">
        <v>11392444.4</v>
      </c>
      <c r="G12" s="4"/>
    </row>
    <row r="13" spans="1:7" s="5" customFormat="1" ht="30">
      <c r="A13" s="149" t="s">
        <v>160</v>
      </c>
      <c r="B13" s="72">
        <v>109.99</v>
      </c>
      <c r="C13" s="72">
        <v>11.56</v>
      </c>
      <c r="D13" s="149" t="s">
        <v>165</v>
      </c>
      <c r="E13" s="72">
        <v>0</v>
      </c>
      <c r="F13" s="161">
        <v>0</v>
      </c>
      <c r="G13" s="4"/>
    </row>
    <row r="14" spans="1:7" s="5" customFormat="1" ht="15">
      <c r="A14" s="149" t="s">
        <v>23</v>
      </c>
      <c r="B14" s="72">
        <f>545.95+16439.93</f>
        <v>16985.88</v>
      </c>
      <c r="C14" s="72">
        <v>1063.53</v>
      </c>
      <c r="D14" s="150" t="s">
        <v>52</v>
      </c>
      <c r="E14" s="72">
        <v>276971.59999999998</v>
      </c>
      <c r="F14" s="161">
        <v>257832.03</v>
      </c>
      <c r="G14" s="4"/>
    </row>
    <row r="15" spans="1:7" s="5" customFormat="1" ht="15">
      <c r="A15" s="151"/>
      <c r="B15" s="72"/>
      <c r="C15" s="72"/>
      <c r="D15" s="149" t="s">
        <v>26</v>
      </c>
      <c r="E15" s="72"/>
      <c r="F15" s="161"/>
      <c r="G15" s="4"/>
    </row>
    <row r="16" spans="1:7" s="5" customFormat="1" ht="14.25">
      <c r="A16" s="151" t="s">
        <v>24</v>
      </c>
      <c r="B16" s="73">
        <f>+B10+B11+B13+B14</f>
        <v>6621145.8900000006</v>
      </c>
      <c r="C16" s="73">
        <f>+C10+C11+C13+C14</f>
        <v>10380529.440000001</v>
      </c>
      <c r="D16" s="151" t="s">
        <v>24</v>
      </c>
      <c r="E16" s="73">
        <f>+E10+E11+E13+E14+E15</f>
        <v>7300780.9500000002</v>
      </c>
      <c r="F16" s="73">
        <f>+F10+F11+F13+F14+F15</f>
        <v>11756192.050000001</v>
      </c>
      <c r="G16" s="4"/>
    </row>
    <row r="17" spans="1:6" s="5" customFormat="1" ht="24.75">
      <c r="A17" s="22" t="s">
        <v>106</v>
      </c>
      <c r="B17" s="72"/>
      <c r="C17" s="72"/>
      <c r="D17" s="22" t="s">
        <v>106</v>
      </c>
      <c r="E17" s="73"/>
      <c r="F17" s="73"/>
    </row>
    <row r="18" spans="1:6" s="5" customFormat="1" ht="15">
      <c r="A18" s="152" t="s">
        <v>122</v>
      </c>
      <c r="B18" s="72"/>
      <c r="C18" s="72"/>
      <c r="D18" s="152" t="s">
        <v>53</v>
      </c>
      <c r="E18" s="72"/>
      <c r="F18" s="72"/>
    </row>
    <row r="19" spans="1:6" s="5" customFormat="1" ht="15">
      <c r="A19" s="153" t="s">
        <v>118</v>
      </c>
      <c r="B19" s="72"/>
      <c r="C19" s="72"/>
      <c r="D19" s="22"/>
      <c r="E19" s="72"/>
      <c r="F19" s="72"/>
    </row>
    <row r="20" spans="1:6" s="5" customFormat="1" ht="15">
      <c r="A20" s="149" t="s">
        <v>135</v>
      </c>
      <c r="B20" s="72">
        <v>567100.86</v>
      </c>
      <c r="C20" s="72">
        <v>510293.48</v>
      </c>
      <c r="D20" s="152"/>
      <c r="E20" s="72"/>
      <c r="F20" s="72"/>
    </row>
    <row r="21" spans="1:6" s="5" customFormat="1" ht="15">
      <c r="A21" s="149" t="s">
        <v>25</v>
      </c>
      <c r="B21" s="72"/>
      <c r="C21" s="72"/>
      <c r="D21" s="151"/>
      <c r="E21" s="72"/>
      <c r="F21" s="72"/>
    </row>
    <row r="22" spans="1:6" s="5" customFormat="1" ht="15">
      <c r="A22" s="149" t="s">
        <v>161</v>
      </c>
      <c r="B22" s="72"/>
      <c r="C22" s="72"/>
      <c r="D22" s="41"/>
      <c r="E22" s="72"/>
      <c r="F22" s="72"/>
    </row>
    <row r="23" spans="1:6" s="5" customFormat="1" ht="15">
      <c r="A23" s="149" t="s">
        <v>26</v>
      </c>
      <c r="B23" s="72"/>
      <c r="C23" s="72">
        <v>26465.57</v>
      </c>
      <c r="D23" s="41"/>
      <c r="E23" s="72"/>
      <c r="F23" s="72"/>
    </row>
    <row r="24" spans="1:6" s="5" customFormat="1" ht="15">
      <c r="A24" s="151" t="s">
        <v>27</v>
      </c>
      <c r="B24" s="73">
        <f>SUM(B19:B23)</f>
        <v>567100.86</v>
      </c>
      <c r="C24" s="73">
        <f>SUM(C19:C23)</f>
        <v>536759.04999999993</v>
      </c>
      <c r="D24" s="151" t="s">
        <v>27</v>
      </c>
      <c r="E24" s="73"/>
      <c r="F24" s="72">
        <f>+F18</f>
        <v>0</v>
      </c>
    </row>
    <row r="25" spans="1:6" s="5" customFormat="1" ht="24.75">
      <c r="A25" s="22" t="s">
        <v>107</v>
      </c>
      <c r="B25" s="72"/>
      <c r="C25" s="72"/>
      <c r="D25" s="40" t="s">
        <v>107</v>
      </c>
      <c r="E25" s="72"/>
      <c r="F25" s="72"/>
    </row>
    <row r="26" spans="1:6" s="5" customFormat="1" ht="28.5">
      <c r="A26" s="152" t="s">
        <v>162</v>
      </c>
      <c r="B26" s="73">
        <f>B16+B24</f>
        <v>7188246.7500000009</v>
      </c>
      <c r="C26" s="73">
        <f>C16+C24</f>
        <v>10917288.490000002</v>
      </c>
      <c r="D26" s="152" t="s">
        <v>54</v>
      </c>
      <c r="E26" s="73">
        <f>E16+E18</f>
        <v>7300780.9500000002</v>
      </c>
      <c r="F26" s="73">
        <f>F16+F24</f>
        <v>11756192.050000001</v>
      </c>
    </row>
    <row r="27" spans="1:6" s="5" customFormat="1" ht="14.25">
      <c r="A27" s="152" t="s">
        <v>119</v>
      </c>
      <c r="B27" s="73">
        <f>IF(E26-B26&gt;0,E26-B26,0)</f>
        <v>112534.19999999925</v>
      </c>
      <c r="C27" s="73">
        <f>IF(F26-C26&gt;0,F26-C26,0)</f>
        <v>838903.55999999866</v>
      </c>
      <c r="D27" s="152" t="s">
        <v>121</v>
      </c>
      <c r="E27" s="73">
        <f>IF(B26-E26&gt;0,B26-E26,0)</f>
        <v>0</v>
      </c>
      <c r="F27" s="73">
        <f>IF(C26-F26&gt;0,C26-F26,0)</f>
        <v>0</v>
      </c>
    </row>
    <row r="28" spans="1:6" s="5" customFormat="1" ht="18.75" customHeight="1">
      <c r="A28" s="152" t="s">
        <v>163</v>
      </c>
      <c r="B28" s="72">
        <v>0</v>
      </c>
      <c r="C28" s="72">
        <v>0</v>
      </c>
      <c r="D28" s="41"/>
      <c r="E28" s="72"/>
      <c r="F28" s="72"/>
    </row>
    <row r="29" spans="1:6" s="5" customFormat="1" ht="24" customHeight="1">
      <c r="A29" s="152" t="s">
        <v>164</v>
      </c>
      <c r="B29" s="73">
        <f>B27-B28</f>
        <v>112534.19999999925</v>
      </c>
      <c r="C29" s="73">
        <f>C27-C28</f>
        <v>838903.55999999866</v>
      </c>
      <c r="D29" s="152" t="s">
        <v>166</v>
      </c>
      <c r="E29" s="73">
        <f>E27</f>
        <v>0</v>
      </c>
      <c r="F29" s="73">
        <f>F27</f>
        <v>0</v>
      </c>
    </row>
    <row r="30" spans="1:6" s="5" customFormat="1" ht="23.25" customHeight="1">
      <c r="A30" s="154" t="s">
        <v>120</v>
      </c>
      <c r="B30" s="73">
        <f>B26+B28+B29</f>
        <v>7300780.9500000002</v>
      </c>
      <c r="C30" s="73">
        <f>C26+C28+C29</f>
        <v>11756192.050000001</v>
      </c>
      <c r="D30" s="152" t="s">
        <v>180</v>
      </c>
      <c r="E30" s="73">
        <f>E26+E29</f>
        <v>7300780.9500000002</v>
      </c>
      <c r="F30" s="73">
        <f>F26+F27</f>
        <v>11756192.050000001</v>
      </c>
    </row>
    <row r="31" spans="1:6" s="5" customFormat="1" ht="13.5" customHeight="1">
      <c r="A31" s="27"/>
      <c r="B31" s="23"/>
      <c r="C31" s="136"/>
      <c r="D31" s="24"/>
      <c r="E31" s="23"/>
      <c r="F31" s="136"/>
    </row>
    <row r="32" spans="1:6" s="5" customFormat="1" ht="17.25" customHeight="1">
      <c r="A32" s="133" t="str">
        <f>+'справка № 1-КИС-БАЛАНС'!A46</f>
        <v>Дата: 01.02.2016 г.</v>
      </c>
      <c r="B32" s="18"/>
      <c r="C32" s="134" t="s">
        <v>183</v>
      </c>
      <c r="D32" s="135"/>
      <c r="E32" s="167" t="s">
        <v>184</v>
      </c>
      <c r="F32" s="167"/>
    </row>
    <row r="33" spans="1:6" s="5" customFormat="1" ht="15.75" customHeight="1">
      <c r="A33" s="4"/>
      <c r="B33" s="102"/>
      <c r="C33" s="136"/>
      <c r="D33" s="135" t="s">
        <v>187</v>
      </c>
      <c r="E33" s="168" t="s">
        <v>185</v>
      </c>
      <c r="F33" s="168"/>
    </row>
    <row r="34" spans="1:6" s="5" customFormat="1" ht="15.75" customHeight="1">
      <c r="A34" s="25"/>
      <c r="B34" s="136"/>
      <c r="C34" s="136"/>
      <c r="D34" s="23"/>
      <c r="E34" s="23"/>
      <c r="F34" s="136"/>
    </row>
    <row r="35" spans="1:6" s="5" customFormat="1" ht="15.75" customHeight="1">
      <c r="A35" s="25"/>
      <c r="B35" s="23"/>
      <c r="C35" s="136"/>
      <c r="D35" s="23"/>
      <c r="E35" s="167" t="s">
        <v>184</v>
      </c>
      <c r="F35" s="167"/>
    </row>
    <row r="36" spans="1:6" s="5" customFormat="1" ht="15.75" customHeight="1">
      <c r="A36" s="26"/>
      <c r="B36" s="23"/>
      <c r="C36" s="136"/>
      <c r="D36" s="23"/>
      <c r="E36" s="168" t="s">
        <v>186</v>
      </c>
      <c r="F36" s="168"/>
    </row>
    <row r="37" spans="1:6" s="5" customFormat="1" ht="15" customHeight="1">
      <c r="A37" s="4"/>
      <c r="B37" s="23"/>
      <c r="C37" s="136"/>
      <c r="D37" s="4"/>
      <c r="E37" s="23"/>
      <c r="F37" s="136"/>
    </row>
    <row r="38" spans="1:6" s="5" customFormat="1" ht="17.25" customHeight="1">
      <c r="A38" s="4"/>
      <c r="B38" s="23"/>
      <c r="C38" s="136"/>
      <c r="D38" s="4"/>
      <c r="E38" s="23"/>
      <c r="F38" s="136"/>
    </row>
    <row r="39" spans="1:6" s="5" customFormat="1" ht="15">
      <c r="A39" s="18"/>
      <c r="B39" s="18"/>
      <c r="C39" s="155"/>
      <c r="D39" s="18"/>
      <c r="E39" s="18"/>
      <c r="F39" s="155"/>
    </row>
    <row r="40" spans="1:6" s="5" customFormat="1" ht="15">
      <c r="A40" s="18"/>
      <c r="B40" s="18"/>
      <c r="C40" s="155"/>
      <c r="D40" s="18"/>
      <c r="E40" s="18"/>
      <c r="F40" s="155"/>
    </row>
    <row r="41" spans="1:6" s="5" customFormat="1" ht="12.75" customHeight="1">
      <c r="C41" s="156"/>
      <c r="F41" s="156"/>
    </row>
    <row r="42" spans="1:6" s="5" customFormat="1" ht="12">
      <c r="C42" s="156"/>
      <c r="F42" s="156"/>
    </row>
    <row r="43" spans="1:6" s="5" customFormat="1" ht="12">
      <c r="C43" s="156"/>
      <c r="F43" s="156"/>
    </row>
    <row r="44" spans="1:6" s="5" customFormat="1" ht="12">
      <c r="C44" s="156"/>
      <c r="F44" s="156"/>
    </row>
    <row r="45" spans="1:6" s="5" customFormat="1" ht="12">
      <c r="C45" s="156"/>
      <c r="F45" s="156"/>
    </row>
    <row r="46" spans="1:6" s="5" customFormat="1" ht="12">
      <c r="A46" s="3"/>
      <c r="C46" s="156"/>
      <c r="F46" s="156"/>
    </row>
    <row r="47" spans="1:6" s="3" customFormat="1" ht="12">
      <c r="C47" s="157"/>
      <c r="F47" s="157"/>
    </row>
    <row r="48" spans="1:6" s="3" customFormat="1" ht="12">
      <c r="C48" s="157"/>
      <c r="F48" s="157"/>
    </row>
    <row r="49" spans="1:6" s="3" customFormat="1" ht="12">
      <c r="C49" s="157"/>
      <c r="F49" s="157"/>
    </row>
    <row r="50" spans="1:6" s="3" customFormat="1" ht="12">
      <c r="C50" s="157"/>
      <c r="F50" s="157"/>
    </row>
    <row r="51" spans="1:6" s="3" customFormat="1" ht="12">
      <c r="C51" s="157"/>
      <c r="F51" s="157"/>
    </row>
    <row r="52" spans="1:6" s="3" customFormat="1" ht="12">
      <c r="C52" s="157"/>
      <c r="F52" s="157"/>
    </row>
    <row r="53" spans="1:6" s="3" customFormat="1" ht="12">
      <c r="C53" s="157"/>
      <c r="F53" s="157"/>
    </row>
    <row r="54" spans="1:6" s="3" customFormat="1" ht="12">
      <c r="C54" s="157"/>
      <c r="F54" s="157"/>
    </row>
    <row r="55" spans="1:6" s="3" customFormat="1" ht="12">
      <c r="C55" s="157"/>
      <c r="F55" s="157"/>
    </row>
    <row r="56" spans="1:6" s="3" customFormat="1" ht="12">
      <c r="C56" s="157"/>
      <c r="F56" s="157"/>
    </row>
    <row r="57" spans="1:6" s="3" customFormat="1">
      <c r="A57" s="1"/>
      <c r="C57" s="157"/>
      <c r="F57" s="157"/>
    </row>
  </sheetData>
  <mergeCells count="8">
    <mergeCell ref="E35:F35"/>
    <mergeCell ref="E36:F36"/>
    <mergeCell ref="A3:B3"/>
    <mergeCell ref="E32:F32"/>
    <mergeCell ref="E33:F33"/>
    <mergeCell ref="E1:F1"/>
    <mergeCell ref="C2:D2"/>
    <mergeCell ref="E4:F4"/>
  </mergeCells>
  <phoneticPr fontId="17" type="noConversion"/>
  <pageMargins left="0.44" right="0.27559055118110237" top="0.82677165354330717" bottom="0.78740157480314965" header="0.27559055118110237" footer="0.31496062992125984"/>
  <pageSetup paperSize="9" scale="72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zoomScaleNormal="100" zoomScaleSheetLayoutView="100" workbookViewId="0">
      <selection activeCell="B41" sqref="B41"/>
    </sheetView>
  </sheetViews>
  <sheetFormatPr defaultRowHeight="12.75"/>
  <cols>
    <col min="1" max="1" width="54.85546875" style="67" customWidth="1"/>
    <col min="2" max="2" width="15.42578125" style="67" bestFit="1" customWidth="1"/>
    <col min="3" max="3" width="15.85546875" style="67" bestFit="1" customWidth="1"/>
    <col min="4" max="4" width="14.85546875" style="67" customWidth="1"/>
    <col min="5" max="5" width="15.42578125" style="67" customWidth="1"/>
    <col min="6" max="6" width="13.7109375" style="67" customWidth="1"/>
    <col min="7" max="7" width="14.7109375" style="67" bestFit="1" customWidth="1"/>
    <col min="8" max="16384" width="9.140625" style="9"/>
  </cols>
  <sheetData>
    <row r="1" spans="1:7" ht="13.5">
      <c r="A1" s="75"/>
      <c r="B1" s="75"/>
      <c r="C1" s="75"/>
      <c r="D1" s="75"/>
      <c r="E1" s="173" t="s">
        <v>167</v>
      </c>
      <c r="F1" s="173"/>
      <c r="G1" s="173"/>
    </row>
    <row r="2" spans="1:7" ht="15" customHeight="1">
      <c r="A2" s="174" t="s">
        <v>95</v>
      </c>
      <c r="B2" s="174"/>
      <c r="C2" s="174"/>
      <c r="D2" s="174"/>
      <c r="E2" s="174"/>
      <c r="F2" s="174"/>
      <c r="G2" s="174"/>
    </row>
    <row r="3" spans="1:7" ht="15" customHeight="1">
      <c r="A3" s="107"/>
      <c r="B3" s="107"/>
      <c r="C3" s="107"/>
      <c r="D3" s="107"/>
      <c r="E3" s="107"/>
      <c r="F3" s="107"/>
      <c r="G3" s="107"/>
    </row>
    <row r="4" spans="1:7" ht="14.25">
      <c r="A4" s="76" t="s">
        <v>182</v>
      </c>
      <c r="B4" s="77"/>
      <c r="D4" s="172" t="s">
        <v>96</v>
      </c>
      <c r="E4" s="172"/>
      <c r="F4" s="110">
        <v>148139861</v>
      </c>
      <c r="G4" s="75"/>
    </row>
    <row r="5" spans="1:7" ht="15">
      <c r="A5" s="78" t="str">
        <f>'справка № 1-КИС-БАЛАНС'!A4</f>
        <v>Отчетен период: 01.01.2015 -31.12.2015</v>
      </c>
      <c r="B5" s="79"/>
      <c r="C5" s="80"/>
      <c r="D5" s="80"/>
      <c r="E5" s="81"/>
      <c r="F5" s="81"/>
      <c r="G5" s="82"/>
    </row>
    <row r="6" spans="1:7" ht="15">
      <c r="A6" s="79"/>
      <c r="B6" s="79"/>
      <c r="C6" s="79"/>
      <c r="D6" s="83"/>
      <c r="E6" s="82"/>
      <c r="F6" s="82"/>
      <c r="G6" s="84" t="s">
        <v>80</v>
      </c>
    </row>
    <row r="7" spans="1:7" ht="13.5" customHeight="1">
      <c r="A7" s="175" t="s">
        <v>81</v>
      </c>
      <c r="B7" s="175" t="s">
        <v>4</v>
      </c>
      <c r="C7" s="175"/>
      <c r="D7" s="175"/>
      <c r="E7" s="175" t="s">
        <v>5</v>
      </c>
      <c r="F7" s="175"/>
      <c r="G7" s="175"/>
    </row>
    <row r="8" spans="1:7" ht="30.75" customHeight="1">
      <c r="A8" s="176"/>
      <c r="B8" s="85" t="s">
        <v>82</v>
      </c>
      <c r="C8" s="85" t="s">
        <v>83</v>
      </c>
      <c r="D8" s="85" t="s">
        <v>84</v>
      </c>
      <c r="E8" s="85" t="s">
        <v>82</v>
      </c>
      <c r="F8" s="85" t="s">
        <v>83</v>
      </c>
      <c r="G8" s="85" t="s">
        <v>84</v>
      </c>
    </row>
    <row r="9" spans="1:7" s="38" customFormat="1" ht="14.25">
      <c r="A9" s="85" t="s">
        <v>6</v>
      </c>
      <c r="B9" s="92">
        <v>1</v>
      </c>
      <c r="C9" s="92">
        <v>2</v>
      </c>
      <c r="D9" s="92">
        <v>3</v>
      </c>
      <c r="E9" s="92">
        <v>4</v>
      </c>
      <c r="F9" s="92">
        <v>5</v>
      </c>
      <c r="G9" s="92">
        <v>6</v>
      </c>
    </row>
    <row r="10" spans="1:7" ht="15">
      <c r="A10" s="86" t="s">
        <v>168</v>
      </c>
      <c r="B10" s="66"/>
      <c r="C10" s="66"/>
      <c r="D10" s="66"/>
      <c r="E10" s="66"/>
      <c r="F10" s="66"/>
      <c r="G10" s="66"/>
    </row>
    <row r="11" spans="1:7" ht="15">
      <c r="A11" s="87" t="s">
        <v>125</v>
      </c>
      <c r="B11" s="66">
        <v>6038000</v>
      </c>
      <c r="C11" s="66">
        <f>4001296.76+0.35+2.8</f>
        <v>4001299.9099999997</v>
      </c>
      <c r="D11" s="66">
        <f t="shared" ref="D11:D16" si="0">B11-C11</f>
        <v>2036700.0900000003</v>
      </c>
      <c r="E11" s="66">
        <v>2850000</v>
      </c>
      <c r="F11" s="66">
        <v>1.75</v>
      </c>
      <c r="G11" s="66">
        <f t="shared" ref="G11:G16" si="1">E11-F11</f>
        <v>2849998.25</v>
      </c>
    </row>
    <row r="12" spans="1:7" ht="15">
      <c r="A12" s="87" t="s">
        <v>169</v>
      </c>
      <c r="B12" s="66">
        <v>0</v>
      </c>
      <c r="C12" s="66">
        <v>0</v>
      </c>
      <c r="D12" s="66">
        <f t="shared" si="0"/>
        <v>0</v>
      </c>
      <c r="E12" s="66">
        <v>0</v>
      </c>
      <c r="F12" s="66">
        <v>0</v>
      </c>
      <c r="G12" s="66">
        <f t="shared" si="1"/>
        <v>0</v>
      </c>
    </row>
    <row r="13" spans="1:7" ht="15">
      <c r="A13" s="87" t="s">
        <v>94</v>
      </c>
      <c r="B13" s="66">
        <v>0</v>
      </c>
      <c r="C13" s="66">
        <v>0</v>
      </c>
      <c r="D13" s="66">
        <f t="shared" si="0"/>
        <v>0</v>
      </c>
      <c r="E13" s="66">
        <v>0</v>
      </c>
      <c r="F13" s="66">
        <v>0</v>
      </c>
      <c r="G13" s="66">
        <f t="shared" si="1"/>
        <v>0</v>
      </c>
    </row>
    <row r="14" spans="1:7" ht="15">
      <c r="A14" s="88" t="s">
        <v>129</v>
      </c>
      <c r="B14" s="66">
        <v>0</v>
      </c>
      <c r="C14" s="66">
        <v>0</v>
      </c>
      <c r="D14" s="66">
        <f t="shared" si="0"/>
        <v>0</v>
      </c>
      <c r="E14" s="66">
        <v>0</v>
      </c>
      <c r="F14" s="66">
        <v>0</v>
      </c>
      <c r="G14" s="66">
        <f t="shared" si="1"/>
        <v>0</v>
      </c>
    </row>
    <row r="15" spans="1:7" ht="15">
      <c r="A15" s="88" t="s">
        <v>139</v>
      </c>
      <c r="B15" s="66">
        <v>0</v>
      </c>
      <c r="C15" s="66">
        <v>0</v>
      </c>
      <c r="D15" s="66">
        <f t="shared" si="0"/>
        <v>0</v>
      </c>
      <c r="E15" s="66">
        <v>0</v>
      </c>
      <c r="F15" s="66">
        <v>0</v>
      </c>
      <c r="G15" s="66">
        <f t="shared" si="1"/>
        <v>0</v>
      </c>
    </row>
    <row r="16" spans="1:7" ht="15">
      <c r="A16" s="87" t="s">
        <v>126</v>
      </c>
      <c r="B16" s="66">
        <v>0</v>
      </c>
      <c r="C16" s="66">
        <v>0</v>
      </c>
      <c r="D16" s="66">
        <f t="shared" si="0"/>
        <v>0</v>
      </c>
      <c r="E16" s="66">
        <v>0</v>
      </c>
      <c r="F16" s="66">
        <v>0</v>
      </c>
      <c r="G16" s="66">
        <f t="shared" si="1"/>
        <v>0</v>
      </c>
    </row>
    <row r="17" spans="1:7" ht="14.25">
      <c r="A17" s="86" t="s">
        <v>123</v>
      </c>
      <c r="B17" s="68">
        <f t="shared" ref="B17:G17" si="2">SUM(B11:B16)</f>
        <v>6038000</v>
      </c>
      <c r="C17" s="68">
        <f t="shared" si="2"/>
        <v>4001299.9099999997</v>
      </c>
      <c r="D17" s="68">
        <f t="shared" si="2"/>
        <v>2036700.0900000003</v>
      </c>
      <c r="E17" s="68">
        <f t="shared" si="2"/>
        <v>2850000</v>
      </c>
      <c r="F17" s="68">
        <f t="shared" si="2"/>
        <v>1.75</v>
      </c>
      <c r="G17" s="68">
        <f t="shared" si="2"/>
        <v>2849998.25</v>
      </c>
    </row>
    <row r="18" spans="1:7" ht="15">
      <c r="A18" s="86" t="s">
        <v>136</v>
      </c>
      <c r="B18" s="68"/>
      <c r="C18" s="66"/>
      <c r="D18" s="66"/>
      <c r="E18" s="66"/>
      <c r="F18" s="66"/>
      <c r="G18" s="66"/>
    </row>
    <row r="19" spans="1:7" ht="15">
      <c r="A19" s="87" t="s">
        <v>85</v>
      </c>
      <c r="B19" s="66">
        <f>1208830.25+425+44905.86</f>
        <v>1254161.1100000001</v>
      </c>
      <c r="C19" s="66">
        <f>4198911.05+1750064.57</f>
        <v>5948975.6200000001</v>
      </c>
      <c r="D19" s="66">
        <f>B19-C19</f>
        <v>-4694814.51</v>
      </c>
      <c r="E19" s="66">
        <f>2625477.65+332244.43+2.64</f>
        <v>2957724.72</v>
      </c>
      <c r="F19" s="66">
        <f>2682942.29+550000</f>
        <v>3232942.29</v>
      </c>
      <c r="G19" s="66">
        <f>E19-F19</f>
        <v>-275217.56999999983</v>
      </c>
    </row>
    <row r="20" spans="1:7" ht="15">
      <c r="A20" s="87" t="s">
        <v>86</v>
      </c>
      <c r="B20" s="66">
        <v>0</v>
      </c>
      <c r="C20" s="66">
        <v>0</v>
      </c>
      <c r="D20" s="66">
        <f t="shared" ref="D20:D26" si="3">B20-C20</f>
        <v>0</v>
      </c>
      <c r="E20" s="66">
        <v>0</v>
      </c>
      <c r="F20" s="66">
        <v>0</v>
      </c>
      <c r="G20" s="66">
        <f t="shared" ref="G20:G26" si="4">E20-F20</f>
        <v>0</v>
      </c>
    </row>
    <row r="21" spans="1:7" ht="15">
      <c r="A21" s="87" t="s">
        <v>92</v>
      </c>
      <c r="B21" s="66">
        <f>40440.14+48054.21+53.28+6162.5+211161.94</f>
        <v>305872.07</v>
      </c>
      <c r="C21" s="66">
        <f>5017.26+1750.06+15983.43</f>
        <v>22750.75</v>
      </c>
      <c r="D21" s="66">
        <f t="shared" si="3"/>
        <v>283121.32</v>
      </c>
      <c r="E21" s="66">
        <f>40443.65+138.07+186884.09+34354.17+0.06</f>
        <v>261820.03999999998</v>
      </c>
      <c r="F21" s="66">
        <v>18343.63</v>
      </c>
      <c r="G21" s="66">
        <f t="shared" si="4"/>
        <v>243476.40999999997</v>
      </c>
    </row>
    <row r="22" spans="1:7" ht="15">
      <c r="A22" s="87" t="s">
        <v>90</v>
      </c>
      <c r="B22" s="66">
        <v>85360.28</v>
      </c>
      <c r="C22" s="66">
        <v>0</v>
      </c>
      <c r="D22" s="66">
        <f t="shared" si="3"/>
        <v>85360.28</v>
      </c>
      <c r="E22" s="66">
        <v>71237.33</v>
      </c>
      <c r="F22" s="66">
        <v>0</v>
      </c>
      <c r="G22" s="66">
        <f t="shared" si="4"/>
        <v>71237.33</v>
      </c>
    </row>
    <row r="23" spans="1:7" ht="15">
      <c r="A23" s="88" t="s">
        <v>102</v>
      </c>
      <c r="B23" s="66">
        <v>0</v>
      </c>
      <c r="C23" s="66">
        <v>542851.5</v>
      </c>
      <c r="D23" s="66">
        <f t="shared" si="3"/>
        <v>-542851.5</v>
      </c>
      <c r="E23" s="66">
        <v>0</v>
      </c>
      <c r="F23" s="66">
        <v>475660.84</v>
      </c>
      <c r="G23" s="66">
        <f t="shared" si="4"/>
        <v>-475660.84</v>
      </c>
    </row>
    <row r="24" spans="1:7" ht="15">
      <c r="A24" s="88" t="s">
        <v>103</v>
      </c>
      <c r="B24" s="66">
        <v>0</v>
      </c>
      <c r="C24" s="66">
        <v>9169.73</v>
      </c>
      <c r="D24" s="66">
        <f t="shared" si="3"/>
        <v>-9169.73</v>
      </c>
      <c r="E24" s="66">
        <v>0</v>
      </c>
      <c r="F24" s="66">
        <v>7679.93</v>
      </c>
      <c r="G24" s="66">
        <f t="shared" si="4"/>
        <v>-7679.93</v>
      </c>
    </row>
    <row r="25" spans="1:7" ht="15">
      <c r="A25" s="88" t="s">
        <v>170</v>
      </c>
      <c r="B25" s="66">
        <v>0</v>
      </c>
      <c r="C25" s="66">
        <v>0</v>
      </c>
      <c r="D25" s="66">
        <f t="shared" si="3"/>
        <v>0</v>
      </c>
      <c r="E25" s="66">
        <v>0</v>
      </c>
      <c r="F25" s="66">
        <v>0</v>
      </c>
      <c r="G25" s="66">
        <f t="shared" si="4"/>
        <v>0</v>
      </c>
    </row>
    <row r="26" spans="1:7" ht="15">
      <c r="A26" s="87" t="s">
        <v>91</v>
      </c>
      <c r="B26" s="66">
        <v>0</v>
      </c>
      <c r="C26" s="66">
        <f>638.4+450+44.79+209.5+2221.44</f>
        <v>3564.13</v>
      </c>
      <c r="D26" s="66">
        <f t="shared" si="3"/>
        <v>-3564.13</v>
      </c>
      <c r="E26" s="66">
        <v>70</v>
      </c>
      <c r="F26" s="66">
        <f>584.4+520+398.45+41.74</f>
        <v>1544.5900000000001</v>
      </c>
      <c r="G26" s="66">
        <f t="shared" si="4"/>
        <v>-1474.5900000000001</v>
      </c>
    </row>
    <row r="27" spans="1:7" ht="28.5">
      <c r="A27" s="86" t="s">
        <v>124</v>
      </c>
      <c r="B27" s="68">
        <f t="shared" ref="B27:G27" si="5">SUM(B19:B26)</f>
        <v>1645393.4600000002</v>
      </c>
      <c r="C27" s="68">
        <f t="shared" si="5"/>
        <v>6527311.7300000004</v>
      </c>
      <c r="D27" s="68">
        <f t="shared" si="5"/>
        <v>-4881918.2699999996</v>
      </c>
      <c r="E27" s="68">
        <f t="shared" si="5"/>
        <v>3290852.0900000003</v>
      </c>
      <c r="F27" s="68">
        <f t="shared" si="5"/>
        <v>3736171.28</v>
      </c>
      <c r="G27" s="68">
        <f t="shared" si="5"/>
        <v>-445319.18999999989</v>
      </c>
    </row>
    <row r="28" spans="1:7" ht="15">
      <c r="A28" s="86" t="s">
        <v>137</v>
      </c>
      <c r="B28" s="66"/>
      <c r="C28" s="66"/>
      <c r="D28" s="66"/>
      <c r="E28" s="66"/>
      <c r="F28" s="66"/>
      <c r="G28" s="66"/>
    </row>
    <row r="29" spans="1:7" ht="15">
      <c r="A29" s="87" t="s">
        <v>127</v>
      </c>
      <c r="B29" s="66">
        <v>0</v>
      </c>
      <c r="C29" s="66">
        <v>2040</v>
      </c>
      <c r="D29" s="66">
        <f>B29-C29</f>
        <v>-2040</v>
      </c>
      <c r="E29" s="66">
        <v>0</v>
      </c>
      <c r="F29" s="66">
        <f>1632+408</f>
        <v>2040</v>
      </c>
      <c r="G29" s="66">
        <f>E29-F29</f>
        <v>-2040</v>
      </c>
    </row>
    <row r="30" spans="1:7" ht="15">
      <c r="A30" s="87" t="s">
        <v>87</v>
      </c>
      <c r="B30" s="66">
        <v>0</v>
      </c>
      <c r="C30" s="66">
        <v>0</v>
      </c>
      <c r="D30" s="66">
        <f>B30-C30</f>
        <v>0</v>
      </c>
      <c r="E30" s="66">
        <v>0</v>
      </c>
      <c r="F30" s="66">
        <v>0</v>
      </c>
      <c r="G30" s="66">
        <f>E30-F30</f>
        <v>0</v>
      </c>
    </row>
    <row r="31" spans="1:7" ht="15">
      <c r="A31" s="87" t="s">
        <v>93</v>
      </c>
      <c r="B31" s="66">
        <v>0</v>
      </c>
      <c r="C31" s="66">
        <v>0</v>
      </c>
      <c r="D31" s="66">
        <f>B31-C31</f>
        <v>0</v>
      </c>
      <c r="E31" s="66">
        <v>0</v>
      </c>
      <c r="F31" s="66">
        <v>0</v>
      </c>
      <c r="G31" s="66">
        <f>E31-F31</f>
        <v>0</v>
      </c>
    </row>
    <row r="32" spans="1:7" ht="15">
      <c r="A32" s="87" t="s">
        <v>171</v>
      </c>
      <c r="B32" s="66">
        <v>0</v>
      </c>
      <c r="C32" s="66">
        <v>0</v>
      </c>
      <c r="D32" s="66">
        <f>B32-C32</f>
        <v>0</v>
      </c>
      <c r="E32" s="66">
        <v>0</v>
      </c>
      <c r="F32" s="66">
        <v>0</v>
      </c>
      <c r="G32" s="66">
        <f>E32-F32</f>
        <v>0</v>
      </c>
    </row>
    <row r="33" spans="1:9" ht="15">
      <c r="A33" s="87" t="s">
        <v>128</v>
      </c>
      <c r="B33" s="66">
        <v>0</v>
      </c>
      <c r="C33" s="66">
        <v>545.95000000000005</v>
      </c>
      <c r="D33" s="66">
        <f>B33-C33</f>
        <v>-545.95000000000005</v>
      </c>
      <c r="E33" s="66">
        <v>0</v>
      </c>
      <c r="F33" s="66">
        <f>889.53+14</f>
        <v>903.53</v>
      </c>
      <c r="G33" s="66">
        <f>E33-F33</f>
        <v>-903.53</v>
      </c>
    </row>
    <row r="34" spans="1:9" ht="28.5">
      <c r="A34" s="86" t="s">
        <v>172</v>
      </c>
      <c r="B34" s="68">
        <f t="shared" ref="B34:G34" si="6">SUM(B29:B33)</f>
        <v>0</v>
      </c>
      <c r="C34" s="68">
        <f t="shared" si="6"/>
        <v>2585.9499999999998</v>
      </c>
      <c r="D34" s="68">
        <f t="shared" si="6"/>
        <v>-2585.9499999999998</v>
      </c>
      <c r="E34" s="68">
        <f t="shared" si="6"/>
        <v>0</v>
      </c>
      <c r="F34" s="68">
        <f t="shared" si="6"/>
        <v>2943.5299999999997</v>
      </c>
      <c r="G34" s="68">
        <f t="shared" si="6"/>
        <v>-2943.5299999999997</v>
      </c>
    </row>
    <row r="35" spans="1:9" ht="28.5">
      <c r="A35" s="86" t="s">
        <v>88</v>
      </c>
      <c r="B35" s="68">
        <f t="shared" ref="B35:G35" si="7">B17+B27+B34</f>
        <v>7683393.46</v>
      </c>
      <c r="C35" s="68">
        <f t="shared" si="7"/>
        <v>10531197.59</v>
      </c>
      <c r="D35" s="68">
        <f t="shared" si="7"/>
        <v>-2847804.1299999994</v>
      </c>
      <c r="E35" s="68">
        <f t="shared" si="7"/>
        <v>6140852.0899999999</v>
      </c>
      <c r="F35" s="68">
        <f t="shared" si="7"/>
        <v>3739116.5599999996</v>
      </c>
      <c r="G35" s="68">
        <f t="shared" si="7"/>
        <v>2401735.5300000003</v>
      </c>
    </row>
    <row r="36" spans="1:9" ht="15">
      <c r="A36" s="86" t="s">
        <v>89</v>
      </c>
      <c r="B36" s="66"/>
      <c r="C36" s="66"/>
      <c r="D36" s="66">
        <v>3481537.39</v>
      </c>
      <c r="E36" s="66"/>
      <c r="F36" s="66"/>
      <c r="G36" s="66">
        <v>1079801.8600000001</v>
      </c>
    </row>
    <row r="37" spans="1:9" ht="15">
      <c r="A37" s="86" t="s">
        <v>97</v>
      </c>
      <c r="B37" s="66"/>
      <c r="C37" s="66"/>
      <c r="D37" s="68">
        <f>D35+D36</f>
        <v>633733.26000000071</v>
      </c>
      <c r="E37" s="66"/>
      <c r="F37" s="66"/>
      <c r="G37" s="68">
        <f>G35+G36</f>
        <v>3481537.3900000006</v>
      </c>
    </row>
    <row r="38" spans="1:9" ht="15">
      <c r="A38" s="87" t="s">
        <v>98</v>
      </c>
      <c r="B38" s="66"/>
      <c r="C38" s="66"/>
      <c r="D38" s="66"/>
      <c r="E38" s="66"/>
      <c r="F38" s="66"/>
      <c r="G38" s="66"/>
    </row>
    <row r="39" spans="1:9" ht="15">
      <c r="B39" s="89"/>
      <c r="C39" s="89"/>
      <c r="D39" s="89"/>
      <c r="E39" s="89"/>
      <c r="F39" s="89"/>
      <c r="G39" s="89"/>
      <c r="H39" s="20"/>
    </row>
    <row r="40" spans="1:9" s="10" customFormat="1" ht="15" customHeight="1">
      <c r="A40" s="133" t="str">
        <f>+'справка № 2-КИС-ОД'!A32</f>
        <v>Дата: 01.02.2016 г.</v>
      </c>
      <c r="B40" s="139"/>
      <c r="C40" s="134" t="s">
        <v>183</v>
      </c>
      <c r="D40" s="135"/>
      <c r="E40" s="139"/>
      <c r="F40" s="167" t="s">
        <v>184</v>
      </c>
      <c r="G40" s="167"/>
      <c r="H40" s="158"/>
      <c r="I40" s="21"/>
    </row>
    <row r="41" spans="1:9" s="10" customFormat="1" ht="15">
      <c r="A41" s="23"/>
      <c r="B41" s="139"/>
      <c r="C41" s="136"/>
      <c r="D41" s="135" t="s">
        <v>187</v>
      </c>
      <c r="E41" s="139"/>
      <c r="F41" s="168" t="s">
        <v>185</v>
      </c>
      <c r="G41" s="168"/>
      <c r="H41" s="159"/>
      <c r="I41" s="21"/>
    </row>
    <row r="42" spans="1:9" s="10" customFormat="1" ht="15">
      <c r="A42" s="25"/>
      <c r="B42" s="136"/>
      <c r="C42" s="136"/>
      <c r="D42" s="136"/>
      <c r="E42" s="23"/>
      <c r="F42" s="23"/>
      <c r="G42" s="136"/>
      <c r="H42" s="160"/>
      <c r="I42" s="21"/>
    </row>
    <row r="43" spans="1:9" s="10" customFormat="1" ht="15">
      <c r="A43" s="25"/>
      <c r="B43" s="23"/>
      <c r="C43" s="136"/>
      <c r="D43" s="136"/>
      <c r="E43" s="23"/>
      <c r="F43" s="167" t="s">
        <v>184</v>
      </c>
      <c r="G43" s="167"/>
      <c r="H43" s="160"/>
      <c r="I43" s="21"/>
    </row>
    <row r="44" spans="1:9" s="10" customFormat="1" ht="15">
      <c r="A44" s="26"/>
      <c r="B44" s="23"/>
      <c r="C44" s="136"/>
      <c r="D44" s="136"/>
      <c r="E44" s="23"/>
      <c r="F44" s="168" t="s">
        <v>186</v>
      </c>
      <c r="G44" s="168"/>
      <c r="H44" s="160"/>
      <c r="I44" s="21"/>
    </row>
    <row r="45" spans="1:9">
      <c r="B45" s="90"/>
      <c r="C45" s="90"/>
      <c r="D45" s="90"/>
      <c r="E45" s="90"/>
      <c r="F45" s="90"/>
      <c r="G45" s="90"/>
      <c r="H45" s="20"/>
    </row>
    <row r="46" spans="1:9">
      <c r="B46" s="75"/>
      <c r="C46" s="75"/>
      <c r="D46" s="75"/>
      <c r="E46" s="75"/>
      <c r="F46" s="75"/>
      <c r="G46" s="75"/>
    </row>
    <row r="47" spans="1:9">
      <c r="B47" s="75"/>
      <c r="C47" s="75"/>
      <c r="D47" s="75"/>
      <c r="E47" s="75"/>
      <c r="F47" s="75"/>
      <c r="G47" s="75"/>
    </row>
  </sheetData>
  <mergeCells count="10">
    <mergeCell ref="F43:G43"/>
    <mergeCell ref="F44:G44"/>
    <mergeCell ref="D4:E4"/>
    <mergeCell ref="E1:G1"/>
    <mergeCell ref="A2:G2"/>
    <mergeCell ref="F41:G41"/>
    <mergeCell ref="A7:A8"/>
    <mergeCell ref="B7:D7"/>
    <mergeCell ref="E7:G7"/>
    <mergeCell ref="F40:G40"/>
  </mergeCells>
  <phoneticPr fontId="17" type="noConversion"/>
  <pageMargins left="0.24" right="0.23" top="0.19685039370078741" bottom="0.23622047244094491" header="0.15748031496062992" footer="0.19685039370078741"/>
  <pageSetup paperSize="9" scale="69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zoomScaleNormal="100" zoomScaleSheetLayoutView="100" workbookViewId="0">
      <selection activeCell="D32" sqref="D32"/>
    </sheetView>
  </sheetViews>
  <sheetFormatPr defaultRowHeight="12.75"/>
  <cols>
    <col min="1" max="1" width="71.5703125" style="9" bestFit="1" customWidth="1"/>
    <col min="2" max="2" width="16.5703125" style="9" customWidth="1"/>
    <col min="3" max="3" width="14.140625" style="9" customWidth="1"/>
    <col min="4" max="4" width="15" style="9" customWidth="1"/>
    <col min="5" max="5" width="12.5703125" style="9" customWidth="1"/>
    <col min="6" max="6" width="13.140625" style="9" bestFit="1" customWidth="1"/>
    <col min="7" max="7" width="14.7109375" style="9" customWidth="1"/>
    <col min="8" max="8" width="14.5703125" style="9" customWidth="1"/>
    <col min="9" max="9" width="13.5703125" style="9" bestFit="1" customWidth="1"/>
    <col min="10" max="16384" width="9.140625" style="9"/>
  </cols>
  <sheetData>
    <row r="1" spans="1:9" ht="13.5">
      <c r="F1" s="48"/>
      <c r="G1" s="188" t="s">
        <v>173</v>
      </c>
      <c r="H1" s="188"/>
    </row>
    <row r="3" spans="1:9" ht="14.25">
      <c r="A3" s="177" t="s">
        <v>55</v>
      </c>
      <c r="B3" s="177"/>
      <c r="C3" s="177"/>
      <c r="D3" s="177"/>
      <c r="E3" s="177"/>
      <c r="F3" s="177"/>
      <c r="G3" s="177"/>
      <c r="H3" s="177"/>
    </row>
    <row r="4" spans="1:9">
      <c r="A4" s="49"/>
      <c r="B4" s="50"/>
      <c r="C4" s="50"/>
      <c r="D4" s="50"/>
      <c r="E4" s="50"/>
      <c r="F4" s="50"/>
      <c r="G4" s="50"/>
      <c r="H4" s="51"/>
    </row>
    <row r="5" spans="1:9" ht="25.5">
      <c r="A5" s="191" t="s">
        <v>182</v>
      </c>
      <c r="B5" s="191"/>
      <c r="C5" s="191"/>
      <c r="D5" s="191"/>
      <c r="E5" s="191"/>
      <c r="F5" s="52"/>
      <c r="G5" s="103" t="s">
        <v>96</v>
      </c>
      <c r="H5" s="104">
        <v>148139861</v>
      </c>
    </row>
    <row r="6" spans="1:9" ht="15">
      <c r="A6" s="191" t="str">
        <f>'справка № 1-КИС-БАЛАНС'!A4</f>
        <v>Отчетен период: 01.01.2015 -31.12.2015</v>
      </c>
      <c r="B6" s="191"/>
      <c r="C6" s="191"/>
      <c r="D6" s="53"/>
      <c r="E6" s="54"/>
      <c r="F6" s="54"/>
      <c r="G6" s="54"/>
      <c r="H6" s="55"/>
    </row>
    <row r="7" spans="1:9">
      <c r="A7" s="56"/>
      <c r="B7" s="56"/>
      <c r="C7" s="56"/>
      <c r="D7" s="56"/>
      <c r="E7" s="57"/>
      <c r="F7" s="57"/>
      <c r="G7" s="57"/>
      <c r="H7" s="58" t="s">
        <v>56</v>
      </c>
    </row>
    <row r="8" spans="1:9" ht="15">
      <c r="A8" s="185" t="s">
        <v>57</v>
      </c>
      <c r="B8" s="185" t="s">
        <v>61</v>
      </c>
      <c r="C8" s="178" t="s">
        <v>58</v>
      </c>
      <c r="D8" s="189"/>
      <c r="E8" s="190"/>
      <c r="F8" s="178" t="s">
        <v>59</v>
      </c>
      <c r="G8" s="179"/>
      <c r="H8" s="180" t="s">
        <v>60</v>
      </c>
      <c r="I8" s="19"/>
    </row>
    <row r="9" spans="1:9" ht="15">
      <c r="A9" s="192"/>
      <c r="B9" s="186"/>
      <c r="C9" s="183" t="s">
        <v>62</v>
      </c>
      <c r="D9" s="183" t="s">
        <v>63</v>
      </c>
      <c r="E9" s="183" t="s">
        <v>130</v>
      </c>
      <c r="F9" s="183" t="s">
        <v>64</v>
      </c>
      <c r="G9" s="183" t="s">
        <v>65</v>
      </c>
      <c r="H9" s="181"/>
      <c r="I9" s="19"/>
    </row>
    <row r="10" spans="1:9" ht="15">
      <c r="A10" s="187"/>
      <c r="B10" s="187"/>
      <c r="C10" s="184"/>
      <c r="D10" s="184"/>
      <c r="E10" s="184"/>
      <c r="F10" s="184"/>
      <c r="G10" s="184"/>
      <c r="H10" s="182"/>
      <c r="I10" s="19"/>
    </row>
    <row r="11" spans="1:9" s="61" customFormat="1" ht="15">
      <c r="A11" s="59" t="s">
        <v>6</v>
      </c>
      <c r="B11" s="112">
        <v>1</v>
      </c>
      <c r="C11" s="112">
        <v>2</v>
      </c>
      <c r="D11" s="59">
        <v>3</v>
      </c>
      <c r="E11" s="59">
        <v>4</v>
      </c>
      <c r="F11" s="59">
        <v>5</v>
      </c>
      <c r="G11" s="112">
        <v>6</v>
      </c>
      <c r="H11" s="112">
        <v>7</v>
      </c>
      <c r="I11" s="60"/>
    </row>
    <row r="12" spans="1:9" s="61" customFormat="1" ht="15">
      <c r="A12" s="62" t="s">
        <v>104</v>
      </c>
      <c r="B12" s="115">
        <v>17851273</v>
      </c>
      <c r="C12" s="115">
        <v>-5474952.2400000002</v>
      </c>
      <c r="D12" s="116"/>
      <c r="E12" s="117"/>
      <c r="F12" s="115">
        <v>2632456.58</v>
      </c>
      <c r="G12" s="115">
        <v>-766674.44</v>
      </c>
      <c r="H12" s="115">
        <f>SUM(B12:G12)</f>
        <v>14242102.9</v>
      </c>
      <c r="I12" s="60"/>
    </row>
    <row r="13" spans="1:9" s="61" customFormat="1" ht="15">
      <c r="A13" s="62" t="s">
        <v>105</v>
      </c>
      <c r="B13" s="114"/>
      <c r="C13" s="112"/>
      <c r="D13" s="59"/>
      <c r="E13" s="59"/>
      <c r="F13" s="59"/>
      <c r="G13" s="112"/>
      <c r="H13" s="113"/>
      <c r="I13" s="60"/>
    </row>
    <row r="14" spans="1:9" s="61" customFormat="1" ht="15">
      <c r="A14" s="62" t="s">
        <v>66</v>
      </c>
      <c r="B14" s="115">
        <f>'справка № 1-КИС-БАЛАНС'!F8</f>
        <v>21256594</v>
      </c>
      <c r="C14" s="115">
        <f>'справка № 1-КИС-БАЛАНС'!F10</f>
        <v>-6030274.9900000002</v>
      </c>
      <c r="D14" s="116"/>
      <c r="E14" s="117"/>
      <c r="F14" s="115">
        <f>'справка № 1-КИС-БАЛАНС'!E16</f>
        <v>3471360.14</v>
      </c>
      <c r="G14" s="115">
        <f>'справка № 1-КИС-БАЛАНС'!E17</f>
        <v>-766674.44</v>
      </c>
      <c r="H14" s="115">
        <f>B14+C14+F14+G14</f>
        <v>17931004.709999997</v>
      </c>
      <c r="I14" s="111"/>
    </row>
    <row r="15" spans="1:9" s="61" customFormat="1" ht="15">
      <c r="A15" s="62" t="s">
        <v>67</v>
      </c>
      <c r="B15" s="94"/>
      <c r="C15" s="94"/>
      <c r="D15" s="118"/>
      <c r="E15" s="118"/>
      <c r="F15" s="118"/>
      <c r="G15" s="94"/>
      <c r="H15" s="113"/>
      <c r="I15" s="60"/>
    </row>
    <row r="16" spans="1:9" ht="15">
      <c r="A16" s="63" t="s">
        <v>68</v>
      </c>
      <c r="B16" s="94"/>
      <c r="C16" s="94"/>
      <c r="D16" s="118"/>
      <c r="E16" s="118"/>
      <c r="F16" s="118"/>
      <c r="G16" s="94"/>
      <c r="H16" s="113"/>
      <c r="I16" s="19"/>
    </row>
    <row r="17" spans="1:9" ht="15">
      <c r="A17" s="63" t="s">
        <v>69</v>
      </c>
      <c r="B17" s="119"/>
      <c r="C17" s="119"/>
      <c r="D17" s="120"/>
      <c r="E17" s="120"/>
      <c r="F17" s="120"/>
      <c r="G17" s="119"/>
      <c r="H17" s="113"/>
      <c r="I17" s="19"/>
    </row>
    <row r="18" spans="1:9" ht="15">
      <c r="A18" s="62" t="s">
        <v>70</v>
      </c>
      <c r="B18" s="119"/>
      <c r="C18" s="119"/>
      <c r="D18" s="120"/>
      <c r="E18" s="120"/>
      <c r="F18" s="120"/>
      <c r="G18" s="119"/>
      <c r="H18" s="113"/>
      <c r="I18" s="19"/>
    </row>
    <row r="19" spans="1:9" ht="15">
      <c r="A19" s="62" t="s">
        <v>174</v>
      </c>
      <c r="B19" s="129">
        <f>B20+B21</f>
        <v>2378022</v>
      </c>
      <c r="C19" s="130">
        <f>C20+C21</f>
        <v>-341321.90999999992</v>
      </c>
      <c r="D19" s="69"/>
      <c r="E19" s="69"/>
      <c r="F19" s="121"/>
      <c r="G19" s="121"/>
      <c r="H19" s="122">
        <f>B19+C19</f>
        <v>2036700.09</v>
      </c>
      <c r="I19" s="19"/>
    </row>
    <row r="20" spans="1:9" ht="15">
      <c r="A20" s="63" t="s">
        <v>131</v>
      </c>
      <c r="B20" s="70">
        <v>7228112</v>
      </c>
      <c r="C20" s="70">
        <v>-1190115.1499999999</v>
      </c>
      <c r="D20" s="69"/>
      <c r="E20" s="69"/>
      <c r="F20" s="69"/>
      <c r="G20" s="70"/>
      <c r="H20" s="122">
        <f>B20+C20</f>
        <v>6037996.8499999996</v>
      </c>
      <c r="I20" s="19"/>
    </row>
    <row r="21" spans="1:9" ht="15">
      <c r="A21" s="63" t="s">
        <v>132</v>
      </c>
      <c r="B21" s="70">
        <v>-4850090</v>
      </c>
      <c r="C21" s="70">
        <v>848793.24</v>
      </c>
      <c r="D21" s="69"/>
      <c r="E21" s="69"/>
      <c r="F21" s="69"/>
      <c r="G21" s="70"/>
      <c r="H21" s="71">
        <f>B21+C21</f>
        <v>-4001296.76</v>
      </c>
      <c r="I21" s="19"/>
    </row>
    <row r="22" spans="1:9" ht="15">
      <c r="A22" s="62" t="s">
        <v>71</v>
      </c>
      <c r="B22" s="70"/>
      <c r="C22" s="70"/>
      <c r="D22" s="69"/>
      <c r="E22" s="69"/>
      <c r="F22" s="95">
        <v>112534.2</v>
      </c>
      <c r="G22" s="95"/>
      <c r="H22" s="71">
        <f>G22</f>
        <v>0</v>
      </c>
      <c r="I22" s="19"/>
    </row>
    <row r="23" spans="1:9" ht="15">
      <c r="A23" s="63" t="s">
        <v>72</v>
      </c>
      <c r="B23" s="119"/>
      <c r="C23" s="119"/>
      <c r="D23" s="120"/>
      <c r="E23" s="120"/>
      <c r="F23" s="120"/>
      <c r="G23" s="123"/>
      <c r="H23" s="113"/>
      <c r="I23" s="19"/>
    </row>
    <row r="24" spans="1:9" ht="15">
      <c r="A24" s="63" t="s">
        <v>73</v>
      </c>
      <c r="B24" s="94"/>
      <c r="C24" s="94"/>
      <c r="D24" s="118"/>
      <c r="E24" s="118"/>
      <c r="F24" s="118"/>
      <c r="G24" s="94"/>
      <c r="H24" s="113"/>
      <c r="I24" s="19"/>
    </row>
    <row r="25" spans="1:9" ht="15">
      <c r="A25" s="63" t="s">
        <v>74</v>
      </c>
      <c r="B25" s="119"/>
      <c r="C25" s="119"/>
      <c r="D25" s="120"/>
      <c r="E25" s="120"/>
      <c r="F25" s="120"/>
      <c r="G25" s="119"/>
      <c r="H25" s="113"/>
      <c r="I25" s="19"/>
    </row>
    <row r="26" spans="1:9" ht="15">
      <c r="A26" s="63" t="s">
        <v>75</v>
      </c>
      <c r="B26" s="119"/>
      <c r="C26" s="119"/>
      <c r="D26" s="120"/>
      <c r="E26" s="120"/>
      <c r="F26" s="120"/>
      <c r="G26" s="119"/>
      <c r="H26" s="113"/>
      <c r="I26" s="19"/>
    </row>
    <row r="27" spans="1:9" ht="30">
      <c r="A27" s="63" t="s">
        <v>175</v>
      </c>
      <c r="B27" s="119"/>
      <c r="C27" s="119"/>
      <c r="D27" s="120"/>
      <c r="E27" s="120"/>
      <c r="F27" s="120"/>
      <c r="G27" s="119"/>
      <c r="H27" s="113"/>
      <c r="I27" s="19"/>
    </row>
    <row r="28" spans="1:9" ht="15">
      <c r="A28" s="63" t="s">
        <v>76</v>
      </c>
      <c r="B28" s="94"/>
      <c r="C28" s="94"/>
      <c r="D28" s="118"/>
      <c r="E28" s="118"/>
      <c r="F28" s="118"/>
      <c r="G28" s="94"/>
      <c r="H28" s="113"/>
      <c r="I28" s="19"/>
    </row>
    <row r="29" spans="1:9" ht="15">
      <c r="A29" s="63" t="s">
        <v>77</v>
      </c>
      <c r="B29" s="119"/>
      <c r="C29" s="119"/>
      <c r="D29" s="120"/>
      <c r="E29" s="120"/>
      <c r="F29" s="120"/>
      <c r="G29" s="119"/>
      <c r="H29" s="113"/>
      <c r="I29" s="19"/>
    </row>
    <row r="30" spans="1:9" ht="15">
      <c r="A30" s="63" t="s">
        <v>176</v>
      </c>
      <c r="B30" s="119"/>
      <c r="C30" s="119"/>
      <c r="D30" s="120"/>
      <c r="E30" s="120"/>
      <c r="F30" s="120"/>
      <c r="G30" s="119"/>
      <c r="H30" s="113"/>
      <c r="I30" s="19"/>
    </row>
    <row r="31" spans="1:9" ht="15">
      <c r="A31" s="63" t="s">
        <v>76</v>
      </c>
      <c r="B31" s="94"/>
      <c r="C31" s="94"/>
      <c r="D31" s="118"/>
      <c r="E31" s="118"/>
      <c r="F31" s="118"/>
      <c r="G31" s="94"/>
      <c r="H31" s="113"/>
      <c r="I31" s="19"/>
    </row>
    <row r="32" spans="1:9" ht="15">
      <c r="A32" s="63" t="s">
        <v>77</v>
      </c>
      <c r="B32" s="119"/>
      <c r="C32" s="119"/>
      <c r="D32" s="120"/>
      <c r="E32" s="120"/>
      <c r="F32" s="120"/>
      <c r="G32" s="119"/>
      <c r="H32" s="113"/>
      <c r="I32" s="19"/>
    </row>
    <row r="33" spans="1:9" ht="15">
      <c r="A33" s="63" t="s">
        <v>133</v>
      </c>
      <c r="B33" s="119"/>
      <c r="C33" s="119"/>
      <c r="D33" s="120"/>
      <c r="E33" s="120"/>
      <c r="F33" s="120"/>
      <c r="G33" s="119"/>
      <c r="H33" s="113"/>
      <c r="I33" s="19"/>
    </row>
    <row r="34" spans="1:9" ht="15">
      <c r="A34" s="62" t="s">
        <v>78</v>
      </c>
      <c r="B34" s="105">
        <f>B14+B19</f>
        <v>23634616</v>
      </c>
      <c r="C34" s="105">
        <f>C14+C19</f>
        <v>-6371596.9000000004</v>
      </c>
      <c r="D34" s="128"/>
      <c r="E34" s="128"/>
      <c r="F34" s="105">
        <f>F14+F22</f>
        <v>3583894.3400000003</v>
      </c>
      <c r="G34" s="105">
        <f>G14+G22</f>
        <v>-766674.44</v>
      </c>
      <c r="H34" s="71">
        <f>B34+C34+F34+G34</f>
        <v>20080239</v>
      </c>
      <c r="I34" s="19"/>
    </row>
    <row r="35" spans="1:9" ht="15">
      <c r="A35" s="63" t="s">
        <v>140</v>
      </c>
      <c r="B35" s="124"/>
      <c r="C35" s="93"/>
      <c r="D35" s="125"/>
      <c r="E35" s="125"/>
      <c r="F35" s="70"/>
      <c r="G35" s="93"/>
      <c r="H35" s="126"/>
      <c r="I35" s="19"/>
    </row>
    <row r="36" spans="1:9" ht="28.5">
      <c r="A36" s="127" t="s">
        <v>79</v>
      </c>
      <c r="B36" s="105">
        <f>B34</f>
        <v>23634616</v>
      </c>
      <c r="C36" s="105">
        <f>C34</f>
        <v>-6371596.9000000004</v>
      </c>
      <c r="D36" s="128"/>
      <c r="E36" s="128"/>
      <c r="F36" s="105">
        <f>F34</f>
        <v>3583894.3400000003</v>
      </c>
      <c r="G36" s="105">
        <f>G34</f>
        <v>-766674.44</v>
      </c>
      <c r="H36" s="71">
        <f>B36+C36+F36+G36</f>
        <v>20080239</v>
      </c>
      <c r="I36" s="80"/>
    </row>
    <row r="37" spans="1:9" ht="15">
      <c r="I37" s="19"/>
    </row>
    <row r="38" spans="1:9" s="1" customFormat="1" ht="15" customHeight="1">
      <c r="A38" s="133" t="str">
        <f>+'справка № 3-КИС-ОПП'!A40</f>
        <v>Дата: 01.02.2016 г.</v>
      </c>
      <c r="B38" s="137"/>
      <c r="C38" s="134" t="s">
        <v>183</v>
      </c>
      <c r="D38" s="135"/>
      <c r="E38" s="139"/>
      <c r="F38" s="167" t="s">
        <v>184</v>
      </c>
      <c r="G38" s="167"/>
      <c r="H38" s="158"/>
      <c r="I38" s="8"/>
    </row>
    <row r="39" spans="1:9" s="1" customFormat="1" ht="15">
      <c r="A39" s="4"/>
      <c r="B39" s="137"/>
      <c r="C39" s="136"/>
      <c r="D39" s="135" t="s">
        <v>187</v>
      </c>
      <c r="E39" s="139"/>
      <c r="F39" s="168" t="s">
        <v>185</v>
      </c>
      <c r="G39" s="168"/>
      <c r="H39" s="159"/>
      <c r="I39" s="8"/>
    </row>
    <row r="40" spans="1:9" s="1" customFormat="1" ht="15">
      <c r="A40" s="25"/>
      <c r="B40" s="136"/>
      <c r="C40" s="136"/>
      <c r="D40" s="136"/>
      <c r="E40" s="23"/>
      <c r="F40" s="23"/>
      <c r="G40" s="136"/>
      <c r="H40" s="160"/>
      <c r="I40" s="8"/>
    </row>
    <row r="41" spans="1:9" s="1" customFormat="1" ht="15">
      <c r="A41" s="25"/>
      <c r="B41" s="23"/>
      <c r="C41" s="136"/>
      <c r="D41" s="136"/>
      <c r="E41" s="23"/>
      <c r="F41" s="167" t="s">
        <v>184</v>
      </c>
      <c r="G41" s="167"/>
      <c r="H41" s="160"/>
      <c r="I41" s="8"/>
    </row>
    <row r="42" spans="1:9" s="1" customFormat="1" ht="15">
      <c r="A42" s="26"/>
      <c r="B42" s="23"/>
      <c r="C42" s="136"/>
      <c r="D42" s="136"/>
      <c r="E42" s="23"/>
      <c r="F42" s="168" t="s">
        <v>186</v>
      </c>
      <c r="G42" s="168"/>
      <c r="H42" s="160"/>
      <c r="I42" s="8"/>
    </row>
    <row r="43" spans="1:9" ht="15">
      <c r="I43" s="19"/>
    </row>
    <row r="44" spans="1:9" ht="15">
      <c r="A44" s="19"/>
      <c r="B44" s="19"/>
      <c r="C44" s="19"/>
      <c r="D44" s="19"/>
      <c r="E44" s="106"/>
      <c r="F44" s="19"/>
      <c r="G44" s="19"/>
      <c r="H44" s="19"/>
      <c r="I44" s="19"/>
    </row>
    <row r="45" spans="1:9" ht="15">
      <c r="A45" s="19"/>
      <c r="B45" s="19"/>
      <c r="C45" s="19"/>
      <c r="D45" s="19"/>
      <c r="E45" s="19"/>
      <c r="F45" s="19"/>
      <c r="G45" s="19"/>
      <c r="H45" s="19"/>
      <c r="I45" s="19"/>
    </row>
    <row r="46" spans="1:9" ht="15">
      <c r="A46" s="19"/>
      <c r="B46" s="19"/>
      <c r="C46" s="19"/>
      <c r="D46" s="19"/>
      <c r="E46" s="19"/>
      <c r="F46" s="19"/>
      <c r="G46" s="19"/>
      <c r="H46" s="19"/>
      <c r="I46" s="19"/>
    </row>
    <row r="47" spans="1:9" ht="15">
      <c r="A47" s="19"/>
      <c r="B47" s="19"/>
      <c r="C47" s="19"/>
      <c r="D47" s="19"/>
      <c r="E47" s="19"/>
      <c r="F47" s="19"/>
      <c r="G47" s="19"/>
      <c r="H47" s="19"/>
      <c r="I47" s="19"/>
    </row>
    <row r="48" spans="1:9" ht="15">
      <c r="A48" s="19"/>
      <c r="B48" s="19"/>
      <c r="C48" s="19"/>
      <c r="D48" s="19"/>
      <c r="E48" s="19"/>
      <c r="F48" s="19"/>
      <c r="G48" s="19"/>
      <c r="H48" s="19"/>
      <c r="I48" s="19"/>
    </row>
    <row r="49" spans="1:9" ht="15">
      <c r="A49" s="19"/>
      <c r="B49" s="19"/>
      <c r="C49" s="19"/>
      <c r="D49" s="19"/>
      <c r="E49" s="19"/>
      <c r="F49" s="19"/>
      <c r="G49" s="19"/>
      <c r="H49" s="19"/>
      <c r="I49" s="19"/>
    </row>
    <row r="50" spans="1:9" ht="15">
      <c r="A50" s="19"/>
      <c r="B50" s="19"/>
      <c r="C50" s="19"/>
      <c r="D50" s="19"/>
      <c r="E50" s="19"/>
      <c r="F50" s="19"/>
      <c r="G50" s="19"/>
      <c r="H50" s="19"/>
      <c r="I50" s="19"/>
    </row>
    <row r="51" spans="1:9" ht="15">
      <c r="A51" s="19"/>
      <c r="B51" s="19"/>
      <c r="C51" s="19"/>
      <c r="D51" s="19"/>
      <c r="E51" s="19"/>
      <c r="F51" s="19"/>
      <c r="G51" s="19"/>
      <c r="H51" s="19"/>
      <c r="I51" s="19"/>
    </row>
    <row r="52" spans="1:9" ht="15">
      <c r="A52" s="19"/>
      <c r="B52" s="19"/>
      <c r="C52" s="19"/>
      <c r="D52" s="19"/>
      <c r="E52" s="19"/>
      <c r="F52" s="19"/>
      <c r="G52" s="19"/>
      <c r="H52" s="19"/>
      <c r="I52" s="19"/>
    </row>
    <row r="53" spans="1:9" ht="15">
      <c r="A53" s="19"/>
      <c r="B53" s="19"/>
      <c r="C53" s="19"/>
      <c r="D53" s="19"/>
      <c r="E53" s="19"/>
      <c r="F53" s="19"/>
      <c r="G53" s="19"/>
      <c r="H53" s="19"/>
      <c r="I53" s="19"/>
    </row>
    <row r="54" spans="1:9" ht="15">
      <c r="A54" s="19"/>
      <c r="B54" s="19"/>
      <c r="C54" s="19"/>
      <c r="D54" s="19"/>
      <c r="E54" s="19"/>
      <c r="F54" s="19"/>
      <c r="G54" s="19"/>
      <c r="H54" s="19"/>
      <c r="I54" s="19"/>
    </row>
    <row r="55" spans="1:9" ht="15">
      <c r="A55" s="19"/>
      <c r="B55" s="19"/>
      <c r="C55" s="19"/>
      <c r="D55" s="19"/>
      <c r="E55" s="19"/>
      <c r="F55" s="19"/>
      <c r="G55" s="19"/>
      <c r="H55" s="19"/>
      <c r="I55" s="19"/>
    </row>
    <row r="56" spans="1:9" ht="15">
      <c r="A56" s="19"/>
      <c r="B56" s="19"/>
      <c r="C56" s="19"/>
      <c r="D56" s="19"/>
      <c r="E56" s="19"/>
      <c r="F56" s="19"/>
      <c r="G56" s="19"/>
      <c r="H56" s="19"/>
      <c r="I56" s="19"/>
    </row>
    <row r="57" spans="1:9" ht="15">
      <c r="A57" s="19"/>
      <c r="B57" s="19"/>
      <c r="C57" s="19"/>
      <c r="D57" s="19"/>
      <c r="E57" s="19"/>
      <c r="F57" s="19"/>
      <c r="G57" s="19"/>
      <c r="H57" s="19"/>
      <c r="I57" s="19"/>
    </row>
    <row r="58" spans="1:9" ht="15">
      <c r="A58" s="19"/>
      <c r="B58" s="19"/>
      <c r="C58" s="19"/>
      <c r="D58" s="19"/>
      <c r="E58" s="19"/>
      <c r="F58" s="19"/>
      <c r="G58" s="19"/>
      <c r="H58" s="19"/>
      <c r="I58" s="19"/>
    </row>
    <row r="59" spans="1:9" ht="15">
      <c r="A59" s="19"/>
      <c r="B59" s="19"/>
      <c r="C59" s="19"/>
      <c r="D59" s="19"/>
      <c r="E59" s="19"/>
      <c r="F59" s="19"/>
      <c r="G59" s="19"/>
      <c r="H59" s="19"/>
      <c r="I59" s="19"/>
    </row>
    <row r="60" spans="1:9" ht="15">
      <c r="A60" s="19"/>
      <c r="B60" s="19"/>
      <c r="C60" s="19"/>
      <c r="D60" s="19"/>
      <c r="E60" s="19"/>
      <c r="F60" s="19"/>
      <c r="G60" s="19"/>
      <c r="H60" s="19"/>
      <c r="I60" s="19"/>
    </row>
    <row r="61" spans="1:9" ht="15">
      <c r="A61" s="19"/>
      <c r="B61" s="19"/>
      <c r="C61" s="19"/>
      <c r="D61" s="19"/>
      <c r="E61" s="19"/>
      <c r="F61" s="19"/>
      <c r="G61" s="19"/>
      <c r="H61" s="19"/>
      <c r="I61" s="19"/>
    </row>
    <row r="62" spans="1:9" ht="15">
      <c r="A62" s="19"/>
      <c r="B62" s="19"/>
      <c r="C62" s="19"/>
      <c r="D62" s="19"/>
      <c r="E62" s="19"/>
      <c r="F62" s="19"/>
      <c r="G62" s="19"/>
      <c r="H62" s="19"/>
      <c r="I62" s="19"/>
    </row>
    <row r="63" spans="1:9" ht="15">
      <c r="A63" s="19"/>
      <c r="B63" s="19"/>
      <c r="C63" s="19"/>
      <c r="D63" s="19"/>
      <c r="E63" s="19"/>
      <c r="F63" s="19"/>
      <c r="G63" s="19"/>
      <c r="H63" s="19"/>
      <c r="I63" s="19"/>
    </row>
    <row r="64" spans="1:9" ht="15">
      <c r="A64" s="19"/>
      <c r="B64" s="19"/>
      <c r="C64" s="19"/>
      <c r="D64" s="19"/>
      <c r="E64" s="19"/>
      <c r="F64" s="19"/>
      <c r="G64" s="19"/>
      <c r="H64" s="19"/>
      <c r="I64" s="19"/>
    </row>
    <row r="65" spans="1:9" ht="15">
      <c r="A65" s="19"/>
      <c r="B65" s="19"/>
      <c r="C65" s="19"/>
      <c r="D65" s="19"/>
      <c r="E65" s="19"/>
      <c r="F65" s="19"/>
      <c r="G65" s="19"/>
      <c r="H65" s="19"/>
      <c r="I65" s="19"/>
    </row>
    <row r="66" spans="1:9" ht="15">
      <c r="A66" s="19"/>
      <c r="B66" s="19"/>
      <c r="C66" s="19"/>
      <c r="D66" s="19"/>
      <c r="E66" s="19"/>
      <c r="F66" s="19"/>
      <c r="G66" s="19"/>
      <c r="H66" s="19"/>
      <c r="I66" s="19"/>
    </row>
    <row r="67" spans="1:9" ht="15">
      <c r="A67" s="19"/>
      <c r="B67" s="19"/>
      <c r="C67" s="19"/>
      <c r="D67" s="19"/>
      <c r="E67" s="19"/>
      <c r="F67" s="19"/>
      <c r="G67" s="19"/>
      <c r="H67" s="19"/>
      <c r="I67" s="19"/>
    </row>
    <row r="68" spans="1:9" ht="15">
      <c r="A68" s="19"/>
      <c r="B68" s="19"/>
      <c r="C68" s="19"/>
      <c r="D68" s="19"/>
      <c r="E68" s="19"/>
      <c r="F68" s="19"/>
      <c r="G68" s="19"/>
      <c r="H68" s="19"/>
      <c r="I68" s="19"/>
    </row>
    <row r="69" spans="1:9" ht="15">
      <c r="A69" s="19"/>
      <c r="B69" s="19"/>
      <c r="C69" s="19"/>
      <c r="D69" s="19"/>
      <c r="E69" s="19"/>
      <c r="F69" s="19"/>
      <c r="G69" s="19"/>
      <c r="H69" s="19"/>
      <c r="I69" s="19"/>
    </row>
    <row r="70" spans="1:9" ht="15">
      <c r="A70" s="19"/>
      <c r="B70" s="19"/>
      <c r="C70" s="19"/>
      <c r="D70" s="19"/>
      <c r="E70" s="19"/>
      <c r="F70" s="19"/>
      <c r="G70" s="19"/>
      <c r="H70" s="19"/>
      <c r="I70" s="19"/>
    </row>
    <row r="71" spans="1:9" ht="15">
      <c r="A71" s="19"/>
      <c r="B71" s="19"/>
      <c r="C71" s="19"/>
      <c r="D71" s="19"/>
      <c r="E71" s="19"/>
      <c r="F71" s="19"/>
      <c r="G71" s="19"/>
      <c r="H71" s="19"/>
      <c r="I71" s="19"/>
    </row>
    <row r="72" spans="1:9" ht="15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5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5">
      <c r="A74" s="19"/>
      <c r="B74" s="19"/>
      <c r="C74" s="19"/>
      <c r="D74" s="19"/>
      <c r="E74" s="19"/>
      <c r="F74" s="19"/>
      <c r="G74" s="19"/>
      <c r="H74" s="19"/>
      <c r="I74" s="19"/>
    </row>
    <row r="75" spans="1:9" ht="15">
      <c r="A75" s="19"/>
      <c r="B75" s="19"/>
      <c r="C75" s="19"/>
      <c r="D75" s="19"/>
      <c r="E75" s="19"/>
      <c r="F75" s="19"/>
      <c r="G75" s="19"/>
      <c r="H75" s="19"/>
      <c r="I75" s="19"/>
    </row>
    <row r="76" spans="1:9" ht="15">
      <c r="A76" s="19"/>
      <c r="B76" s="19"/>
      <c r="C76" s="19"/>
      <c r="D76" s="19"/>
      <c r="E76" s="19"/>
      <c r="F76" s="19"/>
      <c r="G76" s="19"/>
      <c r="H76" s="19"/>
      <c r="I76" s="19"/>
    </row>
    <row r="77" spans="1:9" ht="15">
      <c r="A77" s="19"/>
      <c r="B77" s="19"/>
      <c r="C77" s="19"/>
      <c r="D77" s="19"/>
      <c r="E77" s="19"/>
      <c r="F77" s="19"/>
      <c r="G77" s="19"/>
      <c r="H77" s="19"/>
      <c r="I77" s="19"/>
    </row>
    <row r="78" spans="1:9" ht="15">
      <c r="A78" s="19"/>
      <c r="B78" s="19"/>
      <c r="C78" s="19"/>
      <c r="D78" s="19"/>
      <c r="E78" s="19"/>
      <c r="F78" s="19"/>
      <c r="G78" s="19"/>
      <c r="H78" s="19"/>
      <c r="I78" s="19"/>
    </row>
    <row r="79" spans="1:9" ht="15">
      <c r="A79" s="19"/>
      <c r="B79" s="19"/>
      <c r="C79" s="19"/>
      <c r="D79" s="19"/>
      <c r="E79" s="19"/>
      <c r="F79" s="19"/>
      <c r="G79" s="19"/>
      <c r="H79" s="19"/>
      <c r="I79" s="19"/>
    </row>
    <row r="80" spans="1:9" ht="15">
      <c r="A80" s="19"/>
      <c r="B80" s="19"/>
      <c r="C80" s="19"/>
      <c r="D80" s="19"/>
      <c r="E80" s="19"/>
      <c r="F80" s="19"/>
      <c r="G80" s="19"/>
      <c r="H80" s="19"/>
      <c r="I80" s="19"/>
    </row>
    <row r="81" spans="1:9" ht="15">
      <c r="A81" s="19"/>
      <c r="B81" s="19"/>
      <c r="C81" s="19"/>
      <c r="D81" s="19"/>
      <c r="E81" s="19"/>
      <c r="F81" s="19"/>
      <c r="G81" s="19"/>
      <c r="H81" s="19"/>
      <c r="I81" s="19"/>
    </row>
    <row r="82" spans="1:9" ht="15">
      <c r="A82" s="19"/>
      <c r="B82" s="19"/>
      <c r="C82" s="19"/>
      <c r="D82" s="19"/>
      <c r="E82" s="19"/>
      <c r="F82" s="19"/>
      <c r="G82" s="19"/>
      <c r="H82" s="19"/>
      <c r="I82" s="19"/>
    </row>
    <row r="83" spans="1:9" ht="15">
      <c r="A83" s="19"/>
      <c r="B83" s="19"/>
      <c r="C83" s="19"/>
      <c r="D83" s="19"/>
      <c r="E83" s="19"/>
      <c r="F83" s="19"/>
      <c r="G83" s="19"/>
      <c r="H83" s="19"/>
      <c r="I83" s="19"/>
    </row>
    <row r="84" spans="1:9" ht="15">
      <c r="A84" s="19"/>
      <c r="B84" s="19"/>
      <c r="C84" s="19"/>
      <c r="D84" s="19"/>
      <c r="E84" s="19"/>
      <c r="F84" s="19"/>
      <c r="G84" s="19"/>
      <c r="H84" s="19"/>
      <c r="I84" s="19"/>
    </row>
    <row r="85" spans="1:9" ht="15">
      <c r="A85" s="19"/>
      <c r="B85" s="19"/>
      <c r="C85" s="19"/>
      <c r="D85" s="19"/>
      <c r="E85" s="19"/>
      <c r="F85" s="19"/>
      <c r="G85" s="19"/>
      <c r="H85" s="19"/>
      <c r="I85" s="19"/>
    </row>
    <row r="86" spans="1:9" ht="15">
      <c r="A86" s="19"/>
      <c r="B86" s="19"/>
      <c r="C86" s="19"/>
      <c r="D86" s="19"/>
      <c r="E86" s="19"/>
      <c r="F86" s="19"/>
      <c r="G86" s="19"/>
      <c r="H86" s="19"/>
      <c r="I86" s="19"/>
    </row>
    <row r="87" spans="1:9" ht="15">
      <c r="A87" s="19"/>
      <c r="B87" s="19"/>
      <c r="C87" s="19"/>
      <c r="D87" s="19"/>
      <c r="E87" s="19"/>
      <c r="F87" s="19"/>
      <c r="G87" s="19"/>
      <c r="H87" s="19"/>
      <c r="I87" s="19"/>
    </row>
    <row r="88" spans="1:9" ht="15">
      <c r="A88" s="19"/>
      <c r="B88" s="19"/>
      <c r="C88" s="19"/>
      <c r="D88" s="19"/>
      <c r="E88" s="19"/>
      <c r="F88" s="19"/>
      <c r="G88" s="19"/>
      <c r="H88" s="19"/>
      <c r="I88" s="19"/>
    </row>
    <row r="89" spans="1:9" ht="15">
      <c r="A89" s="19"/>
      <c r="B89" s="19"/>
      <c r="C89" s="19"/>
      <c r="D89" s="19"/>
      <c r="E89" s="19"/>
      <c r="F89" s="19"/>
      <c r="G89" s="19"/>
      <c r="H89" s="19"/>
      <c r="I89" s="19"/>
    </row>
    <row r="90" spans="1:9" ht="15">
      <c r="A90" s="19"/>
      <c r="B90" s="19"/>
      <c r="C90" s="19"/>
      <c r="D90" s="19"/>
      <c r="E90" s="19"/>
      <c r="F90" s="19"/>
      <c r="G90" s="19"/>
      <c r="H90" s="19"/>
      <c r="I90" s="19"/>
    </row>
    <row r="91" spans="1:9" ht="15">
      <c r="A91" s="19"/>
      <c r="B91" s="19"/>
      <c r="C91" s="19"/>
      <c r="D91" s="19"/>
      <c r="E91" s="19"/>
      <c r="F91" s="19"/>
      <c r="G91" s="19"/>
      <c r="H91" s="19"/>
      <c r="I91" s="19"/>
    </row>
    <row r="92" spans="1:9" ht="15">
      <c r="A92" s="19"/>
      <c r="B92" s="19"/>
      <c r="C92" s="19"/>
      <c r="D92" s="19"/>
      <c r="E92" s="19"/>
      <c r="F92" s="19"/>
      <c r="G92" s="19"/>
      <c r="H92" s="19"/>
      <c r="I92" s="19"/>
    </row>
    <row r="93" spans="1:9" ht="15">
      <c r="A93" s="19"/>
      <c r="B93" s="19"/>
      <c r="C93" s="19"/>
      <c r="D93" s="19"/>
      <c r="E93" s="19"/>
      <c r="F93" s="19"/>
      <c r="G93" s="19"/>
      <c r="H93" s="19"/>
      <c r="I93" s="19"/>
    </row>
    <row r="94" spans="1:9" ht="15">
      <c r="A94" s="19"/>
      <c r="B94" s="19"/>
      <c r="C94" s="19"/>
      <c r="D94" s="19"/>
      <c r="E94" s="19"/>
      <c r="F94" s="19"/>
      <c r="G94" s="19"/>
      <c r="H94" s="19"/>
      <c r="I94" s="19"/>
    </row>
    <row r="95" spans="1:9" ht="15">
      <c r="A95" s="19"/>
      <c r="B95" s="19"/>
      <c r="C95" s="19"/>
      <c r="D95" s="19"/>
      <c r="E95" s="19"/>
      <c r="F95" s="19"/>
      <c r="G95" s="19"/>
      <c r="H95" s="19"/>
      <c r="I95" s="19"/>
    </row>
    <row r="96" spans="1:9" ht="15">
      <c r="A96" s="19"/>
      <c r="B96" s="19"/>
      <c r="C96" s="19"/>
      <c r="D96" s="19"/>
      <c r="E96" s="19"/>
      <c r="F96" s="19"/>
      <c r="G96" s="19"/>
      <c r="H96" s="19"/>
      <c r="I96" s="19"/>
    </row>
    <row r="97" spans="1:9" ht="15">
      <c r="A97" s="19"/>
      <c r="B97" s="19"/>
      <c r="C97" s="19"/>
      <c r="D97" s="19"/>
      <c r="E97" s="19"/>
      <c r="F97" s="19"/>
      <c r="G97" s="19"/>
      <c r="H97" s="19"/>
      <c r="I97" s="19"/>
    </row>
    <row r="98" spans="1:9" ht="15">
      <c r="A98" s="19"/>
      <c r="B98" s="19"/>
      <c r="C98" s="19"/>
      <c r="D98" s="19"/>
      <c r="E98" s="19"/>
      <c r="F98" s="19"/>
      <c r="G98" s="19"/>
      <c r="H98" s="19"/>
      <c r="I98" s="19"/>
    </row>
    <row r="99" spans="1:9" ht="15">
      <c r="A99" s="19"/>
      <c r="B99" s="19"/>
      <c r="C99" s="19"/>
      <c r="D99" s="19"/>
      <c r="E99" s="19"/>
      <c r="F99" s="19"/>
      <c r="G99" s="19"/>
      <c r="H99" s="19"/>
      <c r="I99" s="19"/>
    </row>
    <row r="100" spans="1:9" ht="1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ht="15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ht="15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ht="15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ht="15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ht="15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ht="15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ht="15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ht="15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ht="15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ht="15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ht="15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ht="15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ht="15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ht="15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ht="15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ht="15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ht="15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ht="15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ht="15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ht="15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ht="15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ht="15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ht="15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ht="15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ht="15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ht="15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ht="15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ht="15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ht="15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ht="15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ht="15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ht="15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ht="15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ht="15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ht="15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ht="15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ht="15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ht="15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ht="15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ht="15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ht="15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ht="15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ht="15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ht="15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ht="15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ht="15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ht="15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ht="15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ht="15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ht="1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ht="15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ht="15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ht="15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ht="15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ht="15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ht="15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ht="15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ht="15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ht="15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ht="15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ht="15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ht="15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ht="15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ht="15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ht="15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ht="15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ht="15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ht="15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ht="15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ht="15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ht="15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ht="15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ht="15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ht="15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ht="15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ht="15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ht="15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ht="15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ht="15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ht="15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ht="15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ht="15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ht="15">
      <c r="A183" s="19"/>
      <c r="B183" s="19"/>
      <c r="C183" s="19"/>
      <c r="D183" s="19"/>
      <c r="E183" s="19"/>
      <c r="F183" s="19"/>
      <c r="G183" s="19"/>
      <c r="H183" s="19"/>
      <c r="I183" s="19"/>
    </row>
    <row r="184" spans="1:9" ht="15">
      <c r="A184" s="19"/>
      <c r="B184" s="19"/>
      <c r="C184" s="19"/>
      <c r="D184" s="19"/>
      <c r="E184" s="19"/>
      <c r="F184" s="19"/>
      <c r="G184" s="19"/>
      <c r="H184" s="19"/>
      <c r="I184" s="19"/>
    </row>
    <row r="185" spans="1:9" ht="15">
      <c r="A185" s="19"/>
      <c r="B185" s="19"/>
      <c r="C185" s="19"/>
      <c r="D185" s="19"/>
      <c r="E185" s="19"/>
      <c r="F185" s="19"/>
      <c r="G185" s="19"/>
      <c r="H185" s="19"/>
      <c r="I185" s="19"/>
    </row>
    <row r="186" spans="1:9" ht="15">
      <c r="A186" s="19"/>
      <c r="B186" s="19"/>
      <c r="C186" s="19"/>
      <c r="D186" s="19"/>
      <c r="E186" s="19"/>
      <c r="F186" s="19"/>
      <c r="G186" s="19"/>
      <c r="H186" s="19"/>
      <c r="I186" s="19"/>
    </row>
    <row r="187" spans="1:9" ht="15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ht="15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ht="15">
      <c r="A189" s="19"/>
      <c r="B189" s="19"/>
      <c r="C189" s="19"/>
      <c r="D189" s="19"/>
      <c r="E189" s="19"/>
      <c r="F189" s="19"/>
      <c r="G189" s="19"/>
      <c r="H189" s="19"/>
      <c r="I189" s="19"/>
    </row>
  </sheetData>
  <mergeCells count="18">
    <mergeCell ref="F41:G41"/>
    <mergeCell ref="F42:G42"/>
    <mergeCell ref="G1:H1"/>
    <mergeCell ref="F39:G39"/>
    <mergeCell ref="C8:E8"/>
    <mergeCell ref="E9:E10"/>
    <mergeCell ref="A5:E5"/>
    <mergeCell ref="A6:C6"/>
    <mergeCell ref="D9:D10"/>
    <mergeCell ref="A8:A10"/>
    <mergeCell ref="F38:G38"/>
    <mergeCell ref="A3:H3"/>
    <mergeCell ref="F8:G8"/>
    <mergeCell ref="H8:H10"/>
    <mergeCell ref="F9:F10"/>
    <mergeCell ref="C9:C10"/>
    <mergeCell ref="G9:G10"/>
    <mergeCell ref="B8:B10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B17:G18 B34:G34 B36:G36 B25:G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B32:G33 B29:G30">
      <formula1>0</formula1>
      <formula2>9999999999999990</formula2>
    </dataValidation>
  </dataValidations>
  <pageMargins left="0.31496062992125984" right="0.19685039370078741" top="0.6692913385826772" bottom="0.78740157480314965" header="0.51181102362204722" footer="0.51181102362204722"/>
  <pageSetup scale="5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справка № 1-КИС-БАЛАНС</vt:lpstr>
      <vt:lpstr>справка № 2-КИС-ОД</vt:lpstr>
      <vt:lpstr>справка № 3-КИС-ОПП</vt:lpstr>
      <vt:lpstr>справка № 4-КИС-ОСК</vt:lpstr>
      <vt:lpstr>'справка № 4-КИС-ОСК'!Print_Area</vt:lpstr>
      <vt:lpstr>'справка № 1-КИС-БАЛАНС'!Print_Titles</vt:lpstr>
      <vt:lpstr>'справка № 2-КИС-ОД'!Print_Titles</vt:lpstr>
      <vt:lpstr>'справка № 3-КИС-ОПП'!Print_Titles</vt:lpstr>
      <vt:lpstr>'справка № 4-КИС-ОСК'!Print_Titles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l.kirilova</dc:creator>
  <cp:lastModifiedBy>Root</cp:lastModifiedBy>
  <cp:lastPrinted>2014-07-24T13:49:28Z</cp:lastPrinted>
  <dcterms:created xsi:type="dcterms:W3CDTF">2004-03-04T10:58:58Z</dcterms:created>
  <dcterms:modified xsi:type="dcterms:W3CDTF">2016-03-31T05:30:47Z</dcterms:modified>
</cp:coreProperties>
</file>