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ldasheva\Desktop\Annual cons 2017\"/>
    </mc:Choice>
  </mc:AlternateContent>
  <xr:revisionPtr revIDLastSave="0" documentId="12_ncr:500000_{3D1371F5-CB71-4CD0-A3E2-E408CF2FF0C5}" xr6:coauthVersionLast="31" xr6:coauthVersionMax="31" xr10:uidLastSave="{00000000-0000-0000-0000-000000000000}"/>
  <bookViews>
    <workbookView xWindow="0" yWindow="0" windowWidth="23040" windowHeight="8535" tabRatio="814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.1 България" sheetId="8" r:id="rId8"/>
    <sheet name="Справка 8.2 Латвия" sheetId="9" r:id="rId9"/>
    <sheet name="Справка 8.3 Беларус" sheetId="10" r:id="rId10"/>
    <sheet name="Справка 8.4 САЩ" sheetId="11" r:id="rId11"/>
    <sheet name="Контроли" sheetId="12" state="hidden" r:id="rId12"/>
    <sheet name="Показатели" sheetId="13" state="hidden" r:id="rId13"/>
    <sheet name="Danni" sheetId="14" state="hidden" r:id="rId14"/>
    <sheet name="Nomenklaturi" sheetId="15" state="hidden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3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доходите'!$A$1:$H$63</definedName>
    <definedName name="_xlnm.Print_Area" localSheetId="4">'4-Отчет за собствения капитал'!$A$1:$M$51</definedName>
    <definedName name="_xlnm.Print_Area" localSheetId="11">Контроли!$A$1:$G$15</definedName>
    <definedName name="_xlnm.Print_Area" localSheetId="0">Начална!$A$1:$B$29</definedName>
    <definedName name="_xlnm.Print_Area" localSheetId="12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3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доходите'!$A$1:$H$63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1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2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3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доходите'!$A$1:$H$63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1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2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3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доходите'!$A$1:$H$63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1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2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62913"/>
  <customWorkbookViews>
    <customWorkbookView name="Lyudmila Bondzhova - Personal View" guid="{07871067-5294-4FEE-88CE-4A4A5BC97EF0}" mergeInterval="0" personalView="1" maximized="1" xWindow="-9" yWindow="-9" windowWidth="1938" windowHeight="1048" tabRatio="814" activeSheetId="6"/>
    <customWorkbookView name="Vladimir Papazov - Personal View" guid="{F2D4D9F9-DE61-45A3-92A2-4E78F2B34B7F}" mergeInterval="0" personalView="1" xWindow="-1" yWindow="-1" windowWidth="960" windowHeight="1042" tabRatio="814" activeSheetId="7"/>
    <customWorkbookView name="Antoaneta Ivanova Todorova - Personal View" guid="{17A0B690-90B4-478F-B629-540D801E18FD}" mergeInterval="0" personalView="1" xWindow="1308" windowWidth="1093" windowHeight="1302" tabRatio="814" activeSheetId="6"/>
  </customWorkbookViews>
</workbook>
</file>

<file path=xl/calcChain.xml><?xml version="1.0" encoding="utf-8"?>
<calcChain xmlns="http://schemas.openxmlformats.org/spreadsheetml/2006/main">
  <c r="B37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I18" i="11" s="1"/>
  <c r="E18" i="11"/>
  <c r="D18" i="11"/>
  <c r="C18" i="11"/>
  <c r="I17" i="11"/>
  <c r="I16" i="11"/>
  <c r="I15" i="11"/>
  <c r="I14" i="11"/>
  <c r="I13" i="11"/>
  <c r="A4" i="11"/>
  <c r="A3" i="11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I18" i="10" s="1"/>
  <c r="E18" i="10"/>
  <c r="D18" i="10"/>
  <c r="C18" i="10"/>
  <c r="I17" i="10"/>
  <c r="I16" i="10"/>
  <c r="I15" i="10"/>
  <c r="I14" i="10"/>
  <c r="I13" i="10"/>
  <c r="A4" i="10"/>
  <c r="A3" i="10"/>
  <c r="B37" i="9" l="1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F18" i="9"/>
  <c r="I18" i="9" s="1"/>
  <c r="E18" i="9"/>
  <c r="D18" i="9"/>
  <c r="C18" i="9"/>
  <c r="I17" i="9"/>
  <c r="I16" i="9"/>
  <c r="I15" i="9"/>
  <c r="I14" i="9"/>
  <c r="I13" i="9"/>
  <c r="A4" i="9"/>
  <c r="A3" i="9"/>
  <c r="B105" i="2" l="1"/>
  <c r="B38" i="8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C45" i="6" s="1"/>
  <c r="AA1" i="1"/>
  <c r="A5" i="11" s="1"/>
  <c r="H8" i="14"/>
  <c r="B41" i="5"/>
  <c r="B57" i="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G27" i="8"/>
  <c r="H1266" i="14"/>
  <c r="E27" i="8"/>
  <c r="H1238" i="14" s="1"/>
  <c r="C27" i="8"/>
  <c r="H1210" i="14" s="1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I24" i="8"/>
  <c r="H1291" i="14" s="1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I22" i="8"/>
  <c r="H1289" i="14" s="1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I20" i="8"/>
  <c r="H1287" i="14" s="1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G41" i="6"/>
  <c r="H579" i="14" s="1"/>
  <c r="H549" i="14"/>
  <c r="H519" i="14"/>
  <c r="H489" i="14"/>
  <c r="H847" i="14"/>
  <c r="H817" i="14"/>
  <c r="H757" i="14"/>
  <c r="H727" i="14"/>
  <c r="H697" i="14"/>
  <c r="H637" i="14"/>
  <c r="H607" i="14"/>
  <c r="G39" i="6"/>
  <c r="H577" i="14" s="1"/>
  <c r="H547" i="14"/>
  <c r="H517" i="14"/>
  <c r="H487" i="14"/>
  <c r="H846" i="14"/>
  <c r="H816" i="14"/>
  <c r="N38" i="6"/>
  <c r="H786" i="14" s="1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G37" i="6"/>
  <c r="H575" i="14" s="1"/>
  <c r="H545" i="14"/>
  <c r="H515" i="14"/>
  <c r="H485" i="14"/>
  <c r="H844" i="14"/>
  <c r="H814" i="14"/>
  <c r="N36" i="6"/>
  <c r="H784" i="14" s="1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G35" i="6"/>
  <c r="H573" i="14" s="1"/>
  <c r="H543" i="14"/>
  <c r="H513" i="14"/>
  <c r="H483" i="14"/>
  <c r="P34" i="6"/>
  <c r="H842" i="14" s="1"/>
  <c r="H34" i="6"/>
  <c r="H602" i="14" s="1"/>
  <c r="H841" i="14"/>
  <c r="H811" i="14"/>
  <c r="H751" i="14"/>
  <c r="H721" i="14"/>
  <c r="H691" i="14"/>
  <c r="H631" i="14"/>
  <c r="H601" i="14"/>
  <c r="G33" i="6"/>
  <c r="H571" i="14" s="1"/>
  <c r="H541" i="14"/>
  <c r="H511" i="14"/>
  <c r="H481" i="14"/>
  <c r="H840" i="14"/>
  <c r="H810" i="14"/>
  <c r="N32" i="6"/>
  <c r="H780" i="14" s="1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G31" i="6"/>
  <c r="H569" i="14" s="1"/>
  <c r="H539" i="14"/>
  <c r="H509" i="14"/>
  <c r="H479" i="14"/>
  <c r="H838" i="14"/>
  <c r="H808" i="14"/>
  <c r="N30" i="6"/>
  <c r="Q30" i="6" s="1"/>
  <c r="H868" i="14" s="1"/>
  <c r="H748" i="14"/>
  <c r="H718" i="14"/>
  <c r="H688" i="14"/>
  <c r="H628" i="14"/>
  <c r="H598" i="14"/>
  <c r="H538" i="14"/>
  <c r="H508" i="14"/>
  <c r="H478" i="14"/>
  <c r="O29" i="6"/>
  <c r="H807" i="14"/>
  <c r="K29" i="6"/>
  <c r="H687" i="14" s="1"/>
  <c r="E29" i="6"/>
  <c r="H507" i="14" s="1"/>
  <c r="P27" i="6"/>
  <c r="H836" i="14" s="1"/>
  <c r="L27" i="6"/>
  <c r="H716" i="14" s="1"/>
  <c r="H27" i="6"/>
  <c r="H596" i="14" s="1"/>
  <c r="F27" i="6"/>
  <c r="H536" i="14" s="1"/>
  <c r="D27" i="6"/>
  <c r="H476" i="14" s="1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N25" i="6"/>
  <c r="H774" i="14" s="1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N20" i="6"/>
  <c r="H770" i="14" s="1"/>
  <c r="H740" i="14"/>
  <c r="H710" i="14"/>
  <c r="H680" i="14"/>
  <c r="H620" i="14"/>
  <c r="H590" i="14"/>
  <c r="H530" i="14"/>
  <c r="H500" i="14"/>
  <c r="H470" i="14"/>
  <c r="M19" i="6"/>
  <c r="H739" i="14" s="1"/>
  <c r="I19" i="6"/>
  <c r="H619" i="14" s="1"/>
  <c r="E19" i="6"/>
  <c r="H499" i="14" s="1"/>
  <c r="H828" i="14"/>
  <c r="H798" i="14"/>
  <c r="N18" i="6"/>
  <c r="H768" i="14" s="1"/>
  <c r="H738" i="14"/>
  <c r="H708" i="14"/>
  <c r="H678" i="14"/>
  <c r="G18" i="6"/>
  <c r="J18" i="6" s="1"/>
  <c r="H618" i="14"/>
  <c r="H588" i="14"/>
  <c r="H528" i="14"/>
  <c r="H498" i="14"/>
  <c r="H468" i="14"/>
  <c r="N17" i="6"/>
  <c r="Q17" i="6" s="1"/>
  <c r="H857" i="14" s="1"/>
  <c r="H827" i="14"/>
  <c r="H797" i="14"/>
  <c r="H737" i="14"/>
  <c r="H707" i="14"/>
  <c r="H677" i="14"/>
  <c r="H617" i="14"/>
  <c r="H587" i="14"/>
  <c r="G17" i="6"/>
  <c r="H557" i="14" s="1"/>
  <c r="H527" i="14"/>
  <c r="H497" i="14"/>
  <c r="H467" i="14"/>
  <c r="H826" i="14"/>
  <c r="H796" i="14"/>
  <c r="N16" i="6"/>
  <c r="H766" i="14" s="1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G15" i="6"/>
  <c r="H555" i="14" s="1"/>
  <c r="H525" i="14"/>
  <c r="H495" i="14"/>
  <c r="H465" i="14"/>
  <c r="H824" i="14"/>
  <c r="H794" i="14"/>
  <c r="N14" i="6"/>
  <c r="H734" i="14"/>
  <c r="H704" i="14"/>
  <c r="H674" i="14"/>
  <c r="G14" i="6"/>
  <c r="J14" i="6" s="1"/>
  <c r="H614" i="14"/>
  <c r="H584" i="14"/>
  <c r="H524" i="14"/>
  <c r="H494" i="14"/>
  <c r="H464" i="14"/>
  <c r="N13" i="6"/>
  <c r="Q13" i="6" s="1"/>
  <c r="H823" i="14"/>
  <c r="H793" i="14"/>
  <c r="H733" i="14"/>
  <c r="H703" i="14"/>
  <c r="H673" i="14"/>
  <c r="H613" i="14"/>
  <c r="H583" i="14"/>
  <c r="G13" i="6"/>
  <c r="H553" i="14" s="1"/>
  <c r="H523" i="14"/>
  <c r="H493" i="14"/>
  <c r="H463" i="14"/>
  <c r="H822" i="14"/>
  <c r="H792" i="14"/>
  <c r="N12" i="6"/>
  <c r="H762" i="14" s="1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G11" i="6"/>
  <c r="H551" i="14" s="1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1" i="2"/>
  <c r="E12" i="12"/>
  <c r="H27" i="8"/>
  <c r="H1280" i="14" s="1"/>
  <c r="F27" i="8"/>
  <c r="H1252" i="14" s="1"/>
  <c r="D27" i="8"/>
  <c r="H1224" i="14" s="1"/>
  <c r="I26" i="8"/>
  <c r="H1293" i="14" s="1"/>
  <c r="I25" i="8"/>
  <c r="H1292" i="14" s="1"/>
  <c r="I23" i="8"/>
  <c r="H1290" i="14" s="1"/>
  <c r="I21" i="8"/>
  <c r="H1288" i="14" s="1"/>
  <c r="H18" i="8"/>
  <c r="H1272" i="14" s="1"/>
  <c r="G18" i="8"/>
  <c r="H1258" i="14" s="1"/>
  <c r="F18" i="8"/>
  <c r="E18" i="8"/>
  <c r="H1230" i="14" s="1"/>
  <c r="D18" i="8"/>
  <c r="H1216" i="14"/>
  <c r="C18" i="8"/>
  <c r="H1202" i="14" s="1"/>
  <c r="I17" i="8"/>
  <c r="H1285" i="14" s="1"/>
  <c r="I16" i="8"/>
  <c r="H1284" i="14" s="1"/>
  <c r="I15" i="8"/>
  <c r="H1283" i="14"/>
  <c r="I14" i="8"/>
  <c r="H1282" i="14" s="1"/>
  <c r="I13" i="8"/>
  <c r="H1281" i="14" s="1"/>
  <c r="E107" i="7"/>
  <c r="H1191" i="14"/>
  <c r="D107" i="7"/>
  <c r="H1187" i="14" s="1"/>
  <c r="C107" i="7"/>
  <c r="H1183" i="14" s="1"/>
  <c r="F106" i="7"/>
  <c r="H1194" i="14" s="1"/>
  <c r="F105" i="7"/>
  <c r="H1193" i="14"/>
  <c r="F104" i="7"/>
  <c r="H1192" i="14" s="1"/>
  <c r="E97" i="7"/>
  <c r="H1134" i="14" s="1"/>
  <c r="E96" i="7"/>
  <c r="H1133" i="14" s="1"/>
  <c r="E95" i="7"/>
  <c r="H1132" i="14" s="1"/>
  <c r="E94" i="7"/>
  <c r="H1131" i="14" s="1"/>
  <c r="E93" i="7"/>
  <c r="H1130" i="14" s="1"/>
  <c r="F92" i="7"/>
  <c r="H1172" i="14" s="1"/>
  <c r="D92" i="7"/>
  <c r="H1086" i="14" s="1"/>
  <c r="C92" i="7"/>
  <c r="C87" i="7" s="1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E83" i="7"/>
  <c r="H1120" i="14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F68" i="7"/>
  <c r="H1151" i="14" s="1"/>
  <c r="D54" i="7"/>
  <c r="H1051" i="14" s="1"/>
  <c r="D68" i="7"/>
  <c r="H1065" i="14" s="1"/>
  <c r="C54" i="7"/>
  <c r="H1008" i="14" s="1"/>
  <c r="E44" i="7"/>
  <c r="H1005" i="14" s="1"/>
  <c r="E43" i="7"/>
  <c r="H1004" i="14"/>
  <c r="E42" i="7"/>
  <c r="H1003" i="14"/>
  <c r="E41" i="7"/>
  <c r="H1002" i="14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H997" i="14" s="1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C18" i="7"/>
  <c r="E17" i="7"/>
  <c r="H981" i="14" s="1"/>
  <c r="E16" i="7"/>
  <c r="H980" i="14" s="1"/>
  <c r="E15" i="7"/>
  <c r="H979" i="14" s="1"/>
  <c r="E14" i="7"/>
  <c r="H978" i="14" s="1"/>
  <c r="D13" i="7"/>
  <c r="C13" i="7"/>
  <c r="H913" i="14" s="1"/>
  <c r="E11" i="7"/>
  <c r="H976" i="14" s="1"/>
  <c r="N41" i="6"/>
  <c r="Q41" i="6" s="1"/>
  <c r="H879" i="14" s="1"/>
  <c r="N39" i="6"/>
  <c r="Q39" i="6" s="1"/>
  <c r="H877" i="14" s="1"/>
  <c r="G38" i="6"/>
  <c r="J38" i="6" s="1"/>
  <c r="H666" i="14" s="1"/>
  <c r="N37" i="6"/>
  <c r="Q37" i="6" s="1"/>
  <c r="H875" i="14" s="1"/>
  <c r="Q36" i="6"/>
  <c r="H874" i="14" s="1"/>
  <c r="G36" i="6"/>
  <c r="J36" i="6" s="1"/>
  <c r="N35" i="6"/>
  <c r="Q35" i="6" s="1"/>
  <c r="O34" i="6"/>
  <c r="H812" i="14" s="1"/>
  <c r="M34" i="6"/>
  <c r="H752" i="14" s="1"/>
  <c r="L34" i="6"/>
  <c r="H722" i="14" s="1"/>
  <c r="K34" i="6"/>
  <c r="H692" i="14" s="1"/>
  <c r="I34" i="6"/>
  <c r="H632" i="14" s="1"/>
  <c r="F34" i="6"/>
  <c r="H542" i="14" s="1"/>
  <c r="E34" i="6"/>
  <c r="H512" i="14" s="1"/>
  <c r="D34" i="6"/>
  <c r="H482" i="14" s="1"/>
  <c r="N33" i="6"/>
  <c r="Q33" i="6" s="1"/>
  <c r="H871" i="14" s="1"/>
  <c r="G32" i="6"/>
  <c r="H570" i="14" s="1"/>
  <c r="N31" i="6"/>
  <c r="Q31" i="6" s="1"/>
  <c r="H869" i="14" s="1"/>
  <c r="G30" i="6"/>
  <c r="H568" i="14" s="1"/>
  <c r="P29" i="6"/>
  <c r="M29" i="6"/>
  <c r="L29" i="6"/>
  <c r="H717" i="14" s="1"/>
  <c r="I29" i="6"/>
  <c r="H627" i="14" s="1"/>
  <c r="H29" i="6"/>
  <c r="H597" i="14" s="1"/>
  <c r="F29" i="6"/>
  <c r="H537" i="14" s="1"/>
  <c r="D29" i="6"/>
  <c r="H477" i="14" s="1"/>
  <c r="O27" i="6"/>
  <c r="H806" i="14" s="1"/>
  <c r="M27" i="6"/>
  <c r="H746" i="14" s="1"/>
  <c r="K27" i="6"/>
  <c r="H686" i="14" s="1"/>
  <c r="I27" i="6"/>
  <c r="H626" i="14" s="1"/>
  <c r="E27" i="6"/>
  <c r="N26" i="6"/>
  <c r="H775" i="14" s="1"/>
  <c r="N24" i="6"/>
  <c r="H773" i="14" s="1"/>
  <c r="N23" i="6"/>
  <c r="Q23" i="6" s="1"/>
  <c r="H862" i="14" s="1"/>
  <c r="N22" i="6"/>
  <c r="Q22" i="6" s="1"/>
  <c r="G22" i="6"/>
  <c r="J22" i="6" s="1"/>
  <c r="N21" i="6"/>
  <c r="G21" i="6"/>
  <c r="J21" i="6" s="1"/>
  <c r="G20" i="6"/>
  <c r="J20" i="6" s="1"/>
  <c r="P19" i="6"/>
  <c r="O19" i="6"/>
  <c r="H799" i="14" s="1"/>
  <c r="L19" i="6"/>
  <c r="H709" i="14" s="1"/>
  <c r="K19" i="6"/>
  <c r="H679" i="14" s="1"/>
  <c r="H19" i="6"/>
  <c r="H589" i="14" s="1"/>
  <c r="F19" i="6"/>
  <c r="H529" i="14" s="1"/>
  <c r="D19" i="6"/>
  <c r="H469" i="14" s="1"/>
  <c r="G16" i="6"/>
  <c r="H556" i="14" s="1"/>
  <c r="N15" i="6"/>
  <c r="H765" i="14" s="1"/>
  <c r="G12" i="6"/>
  <c r="H552" i="14" s="1"/>
  <c r="N11" i="6"/>
  <c r="H761" i="14" s="1"/>
  <c r="L33" i="5"/>
  <c r="H436" i="14" s="1"/>
  <c r="L32" i="5"/>
  <c r="H435" i="14" s="1"/>
  <c r="L30" i="5"/>
  <c r="H433" i="14" s="1"/>
  <c r="L29" i="5"/>
  <c r="H432" i="14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/>
  <c r="C26" i="5"/>
  <c r="H231" i="14"/>
  <c r="L25" i="5"/>
  <c r="H428" i="14" s="1"/>
  <c r="L24" i="5"/>
  <c r="H427" i="14" s="1"/>
  <c r="M23" i="5"/>
  <c r="H448" i="14" s="1"/>
  <c r="K23" i="5"/>
  <c r="H404" i="14" s="1"/>
  <c r="J23" i="5"/>
  <c r="H382" i="14" s="1"/>
  <c r="I23" i="5"/>
  <c r="H360" i="14" s="1"/>
  <c r="H23" i="5"/>
  <c r="G23" i="5"/>
  <c r="H316" i="14" s="1"/>
  <c r="F23" i="5"/>
  <c r="E23" i="5"/>
  <c r="H272" i="14" s="1"/>
  <c r="D23" i="5"/>
  <c r="H250" i="14"/>
  <c r="C23" i="5"/>
  <c r="H228" i="14"/>
  <c r="L22" i="5"/>
  <c r="H425" i="14"/>
  <c r="L21" i="5"/>
  <c r="H424" i="14" s="1"/>
  <c r="L20" i="5"/>
  <c r="H423" i="14" s="1"/>
  <c r="M19" i="5"/>
  <c r="H444" i="14" s="1"/>
  <c r="K19" i="5"/>
  <c r="K31" i="5" s="1"/>
  <c r="H400" i="14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H246" i="14" s="1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C14" i="5"/>
  <c r="H219" i="14" s="1"/>
  <c r="M13" i="5"/>
  <c r="J13" i="5"/>
  <c r="H372" i="14" s="1"/>
  <c r="I13" i="5"/>
  <c r="G13" i="5"/>
  <c r="H306" i="14" s="1"/>
  <c r="F13" i="5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H169" i="14" s="1"/>
  <c r="D22" i="3"/>
  <c r="C22" i="3"/>
  <c r="H16" i="3"/>
  <c r="G16" i="3"/>
  <c r="D3" i="13" s="1"/>
  <c r="D92" i="2"/>
  <c r="C9" i="12" s="1"/>
  <c r="C92" i="2"/>
  <c r="C10" i="12" s="1"/>
  <c r="D79" i="2"/>
  <c r="D85" i="2"/>
  <c r="C79" i="2"/>
  <c r="H58" i="14" s="1"/>
  <c r="D76" i="2"/>
  <c r="C76" i="2"/>
  <c r="D65" i="2"/>
  <c r="C65" i="2"/>
  <c r="H48" i="14" s="1"/>
  <c r="H61" i="2"/>
  <c r="H71" i="2" s="1"/>
  <c r="H79" i="2" s="1"/>
  <c r="G61" i="2"/>
  <c r="H110" i="14" s="1"/>
  <c r="D52" i="2"/>
  <c r="C52" i="2"/>
  <c r="H38" i="14" s="1"/>
  <c r="H50" i="2"/>
  <c r="H56" i="2" s="1"/>
  <c r="G50" i="2"/>
  <c r="H102" i="14" s="1"/>
  <c r="D40" i="2"/>
  <c r="C40" i="2"/>
  <c r="H27" i="14"/>
  <c r="D35" i="2"/>
  <c r="D46" i="2" s="1"/>
  <c r="C35" i="2"/>
  <c r="C46" i="2" s="1"/>
  <c r="H33" i="14" s="1"/>
  <c r="D33" i="2"/>
  <c r="C33" i="2"/>
  <c r="H21" i="14" s="1"/>
  <c r="H28" i="2"/>
  <c r="H34" i="2" s="1"/>
  <c r="G28" i="2"/>
  <c r="G34" i="2" s="1"/>
  <c r="H93" i="14" s="1"/>
  <c r="D28" i="2"/>
  <c r="C28" i="2"/>
  <c r="H18" i="14" s="1"/>
  <c r="H22" i="2"/>
  <c r="H26" i="2" s="1"/>
  <c r="G22" i="2"/>
  <c r="G26" i="2" s="1"/>
  <c r="H86" i="14" s="1"/>
  <c r="D20" i="2"/>
  <c r="C20" i="2"/>
  <c r="H11" i="14" s="1"/>
  <c r="H18" i="2"/>
  <c r="G18" i="2"/>
  <c r="E7" i="12" s="1"/>
  <c r="K17" i="5"/>
  <c r="H398" i="14"/>
  <c r="Q21" i="6"/>
  <c r="H861" i="14" s="1"/>
  <c r="H562" i="14"/>
  <c r="H945" i="14"/>
  <c r="F87" i="7"/>
  <c r="H771" i="14"/>
  <c r="H563" i="14"/>
  <c r="H747" i="14"/>
  <c r="H950" i="14"/>
  <c r="H1121" i="14"/>
  <c r="H1244" i="14"/>
  <c r="C13" i="5"/>
  <c r="H218" i="14" s="1"/>
  <c r="E15" i="12"/>
  <c r="G17" i="5"/>
  <c r="H310" i="14" s="1"/>
  <c r="A3" i="12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6" i="2"/>
  <c r="A5" i="8"/>
  <c r="A5" i="7"/>
  <c r="A5" i="6"/>
  <c r="C1294" i="14"/>
  <c r="C1293" i="14"/>
  <c r="C1292" i="14"/>
  <c r="C1291" i="14"/>
  <c r="C1290" i="14"/>
  <c r="C1289" i="14"/>
  <c r="C1288" i="14"/>
  <c r="C1287" i="14"/>
  <c r="C1286" i="14"/>
  <c r="C1285" i="14"/>
  <c r="C1284" i="14"/>
  <c r="C1283" i="14"/>
  <c r="C1282" i="14"/>
  <c r="C1281" i="14"/>
  <c r="C1280" i="14"/>
  <c r="C1279" i="14"/>
  <c r="C1278" i="14"/>
  <c r="C1277" i="14"/>
  <c r="C1276" i="14"/>
  <c r="C1275" i="14"/>
  <c r="C1274" i="14"/>
  <c r="C1273" i="14"/>
  <c r="C1272" i="14"/>
  <c r="C1271" i="14"/>
  <c r="C1270" i="14"/>
  <c r="C1269" i="14"/>
  <c r="C1268" i="14"/>
  <c r="C1267" i="14"/>
  <c r="C1266" i="14"/>
  <c r="C1265" i="14"/>
  <c r="C1264" i="14"/>
  <c r="C1263" i="14"/>
  <c r="C1262" i="14"/>
  <c r="C1261" i="14"/>
  <c r="C1260" i="14"/>
  <c r="C1259" i="14"/>
  <c r="C1258" i="14"/>
  <c r="C1257" i="14"/>
  <c r="C1256" i="14"/>
  <c r="C1255" i="14"/>
  <c r="C1254" i="14"/>
  <c r="C1253" i="14"/>
  <c r="C1252" i="14"/>
  <c r="C1251" i="14"/>
  <c r="C1250" i="14"/>
  <c r="C1249" i="14"/>
  <c r="C1248" i="14"/>
  <c r="C1247" i="14"/>
  <c r="C1246" i="14"/>
  <c r="C1245" i="14"/>
  <c r="C1244" i="14"/>
  <c r="C1243" i="14"/>
  <c r="C1242" i="14"/>
  <c r="C1241" i="14"/>
  <c r="C1240" i="14"/>
  <c r="C1239" i="14"/>
  <c r="C1238" i="14"/>
  <c r="C1237" i="14"/>
  <c r="C1236" i="14"/>
  <c r="C1235" i="14"/>
  <c r="C1234" i="14"/>
  <c r="C1233" i="14"/>
  <c r="C1232" i="14"/>
  <c r="C1231" i="14"/>
  <c r="C1230" i="14"/>
  <c r="C1229" i="14"/>
  <c r="C1228" i="14"/>
  <c r="C1227" i="14"/>
  <c r="C1226" i="14"/>
  <c r="C1225" i="14"/>
  <c r="C1224" i="14"/>
  <c r="C1223" i="14"/>
  <c r="C1222" i="14"/>
  <c r="C1221" i="14"/>
  <c r="C1220" i="14"/>
  <c r="C1219" i="14"/>
  <c r="C1218" i="14"/>
  <c r="C1217" i="14"/>
  <c r="C1216" i="14"/>
  <c r="C1215" i="14"/>
  <c r="C1214" i="14"/>
  <c r="C1213" i="14"/>
  <c r="C1212" i="14"/>
  <c r="C1211" i="14"/>
  <c r="C1210" i="14"/>
  <c r="C1209" i="14"/>
  <c r="C1208" i="14"/>
  <c r="C1207" i="14"/>
  <c r="C1206" i="14"/>
  <c r="C1205" i="14"/>
  <c r="C1204" i="14"/>
  <c r="C1203" i="14"/>
  <c r="C1202" i="14"/>
  <c r="C1201" i="14"/>
  <c r="C1200" i="14"/>
  <c r="C1199" i="14"/>
  <c r="C1198" i="14"/>
  <c r="C1197" i="14"/>
  <c r="C1195" i="14"/>
  <c r="C1194" i="14"/>
  <c r="C1193" i="14"/>
  <c r="C1192" i="14"/>
  <c r="C1191" i="14"/>
  <c r="C1190" i="14"/>
  <c r="C1189" i="14"/>
  <c r="C1188" i="14"/>
  <c r="C1187" i="14"/>
  <c r="C1186" i="14"/>
  <c r="C1185" i="14"/>
  <c r="C1184" i="14"/>
  <c r="C1183" i="14"/>
  <c r="C1182" i="14"/>
  <c r="C1181" i="14"/>
  <c r="C1180" i="14"/>
  <c r="C1179" i="14"/>
  <c r="C1178" i="14"/>
  <c r="C1177" i="14"/>
  <c r="C1176" i="14"/>
  <c r="C1175" i="14"/>
  <c r="C1174" i="14"/>
  <c r="C1173" i="14"/>
  <c r="C1172" i="14"/>
  <c r="C1171" i="14"/>
  <c r="C1170" i="14"/>
  <c r="C1169" i="14"/>
  <c r="C1168" i="14"/>
  <c r="C1167" i="14"/>
  <c r="C1166" i="14"/>
  <c r="C1165" i="14"/>
  <c r="C1164" i="14"/>
  <c r="C1163" i="14"/>
  <c r="C1162" i="14"/>
  <c r="C1161" i="14"/>
  <c r="C1160" i="14"/>
  <c r="C1159" i="14"/>
  <c r="C1158" i="14"/>
  <c r="C1157" i="14"/>
  <c r="C1156" i="14"/>
  <c r="C1155" i="14"/>
  <c r="C1154" i="14"/>
  <c r="C1153" i="14"/>
  <c r="C1152" i="14"/>
  <c r="C1151" i="14"/>
  <c r="C1150" i="14"/>
  <c r="C1149" i="14"/>
  <c r="C1148" i="14"/>
  <c r="C1147" i="14"/>
  <c r="C1146" i="14"/>
  <c r="C1145" i="14"/>
  <c r="C1144" i="14"/>
  <c r="C1143" i="14"/>
  <c r="C1142" i="14"/>
  <c r="C1141" i="14"/>
  <c r="C1140" i="14"/>
  <c r="C1139" i="14"/>
  <c r="C1138" i="14"/>
  <c r="C1137" i="14"/>
  <c r="C1136" i="14"/>
  <c r="C1135" i="14"/>
  <c r="C1134" i="14"/>
  <c r="C1133" i="14"/>
  <c r="C1132" i="14"/>
  <c r="C1131" i="14"/>
  <c r="C1130" i="14"/>
  <c r="C1129" i="14"/>
  <c r="C1128" i="14"/>
  <c r="C1127" i="14"/>
  <c r="C1126" i="14"/>
  <c r="C1125" i="14"/>
  <c r="C1124" i="14"/>
  <c r="C1123" i="14"/>
  <c r="C1122" i="14"/>
  <c r="C1121" i="14"/>
  <c r="C1120" i="14"/>
  <c r="C1119" i="14"/>
  <c r="C1118" i="14"/>
  <c r="C1117" i="14"/>
  <c r="C1116" i="14"/>
  <c r="C1115" i="14"/>
  <c r="C1114" i="14"/>
  <c r="C1113" i="14"/>
  <c r="C1112" i="14"/>
  <c r="C1111" i="14"/>
  <c r="C1110" i="14"/>
  <c r="C1109" i="14"/>
  <c r="C1108" i="14"/>
  <c r="C1107" i="14"/>
  <c r="C1106" i="14"/>
  <c r="C1105" i="14"/>
  <c r="C1104" i="14"/>
  <c r="C1103" i="14"/>
  <c r="C1102" i="14"/>
  <c r="C1101" i="14"/>
  <c r="C1100" i="14"/>
  <c r="C1099" i="14"/>
  <c r="C1098" i="14"/>
  <c r="C1097" i="14"/>
  <c r="C1096" i="14"/>
  <c r="C1095" i="14"/>
  <c r="C1094" i="14"/>
  <c r="C1093" i="14"/>
  <c r="C1092" i="14"/>
  <c r="C1091" i="14"/>
  <c r="C1090" i="14"/>
  <c r="C1089" i="14"/>
  <c r="C1088" i="14"/>
  <c r="C1087" i="14"/>
  <c r="C1086" i="14"/>
  <c r="C1085" i="14"/>
  <c r="C1084" i="14"/>
  <c r="C1083" i="14"/>
  <c r="C1082" i="14"/>
  <c r="C1081" i="14"/>
  <c r="C1080" i="14"/>
  <c r="C1079" i="14"/>
  <c r="C1078" i="14"/>
  <c r="C1077" i="14"/>
  <c r="C1076" i="14"/>
  <c r="C1075" i="14"/>
  <c r="C1074" i="14"/>
  <c r="C1073" i="14"/>
  <c r="C1072" i="14"/>
  <c r="C1071" i="14"/>
  <c r="C1070" i="14"/>
  <c r="C1069" i="14"/>
  <c r="C1068" i="14"/>
  <c r="C1067" i="14"/>
  <c r="C1066" i="14"/>
  <c r="C1065" i="14"/>
  <c r="C1064" i="14"/>
  <c r="C1063" i="14"/>
  <c r="C1062" i="14"/>
  <c r="C1061" i="14"/>
  <c r="C1060" i="14"/>
  <c r="C1059" i="14"/>
  <c r="C1058" i="14"/>
  <c r="C1057" i="14"/>
  <c r="C1056" i="14"/>
  <c r="C1055" i="14"/>
  <c r="C1054" i="14"/>
  <c r="C1053" i="14"/>
  <c r="C1052" i="14"/>
  <c r="C1051" i="14"/>
  <c r="C1050" i="14"/>
  <c r="C1049" i="14"/>
  <c r="C1048" i="14"/>
  <c r="C1047" i="14"/>
  <c r="C1046" i="14"/>
  <c r="C1045" i="14"/>
  <c r="C1044" i="14"/>
  <c r="C1043" i="14"/>
  <c r="C1042" i="14"/>
  <c r="C1041" i="14"/>
  <c r="C1040" i="14"/>
  <c r="C1039" i="14"/>
  <c r="C1038" i="14"/>
  <c r="C1037" i="14"/>
  <c r="C1036" i="14"/>
  <c r="C1035" i="14"/>
  <c r="C1034" i="14"/>
  <c r="C1033" i="14"/>
  <c r="C1032" i="14"/>
  <c r="C1031" i="14"/>
  <c r="C1030" i="14"/>
  <c r="C1029" i="14"/>
  <c r="C1028" i="14"/>
  <c r="C1027" i="14"/>
  <c r="C1026" i="14"/>
  <c r="C1025" i="14"/>
  <c r="C1024" i="14"/>
  <c r="C1023" i="14"/>
  <c r="C1022" i="14"/>
  <c r="C1021" i="14"/>
  <c r="C1020" i="14"/>
  <c r="C1019" i="14"/>
  <c r="C1018" i="14"/>
  <c r="C1017" i="14"/>
  <c r="C1016" i="14"/>
  <c r="C1015" i="14"/>
  <c r="C1014" i="14"/>
  <c r="C1013" i="14"/>
  <c r="C1012" i="14"/>
  <c r="C1011" i="14"/>
  <c r="C1010" i="14"/>
  <c r="C1009" i="14"/>
  <c r="C1008" i="14"/>
  <c r="C1007" i="14"/>
  <c r="C1006" i="14"/>
  <c r="C1005" i="14"/>
  <c r="C1004" i="14"/>
  <c r="C1003" i="14"/>
  <c r="C1002" i="14"/>
  <c r="C1001" i="14"/>
  <c r="C1000" i="14"/>
  <c r="C999" i="14"/>
  <c r="C998" i="14"/>
  <c r="C997" i="14"/>
  <c r="C996" i="14"/>
  <c r="C995" i="14"/>
  <c r="C994" i="14"/>
  <c r="C993" i="14"/>
  <c r="C992" i="14"/>
  <c r="C991" i="14"/>
  <c r="C990" i="14"/>
  <c r="C989" i="14"/>
  <c r="C988" i="14"/>
  <c r="C987" i="14"/>
  <c r="C986" i="14"/>
  <c r="C985" i="14"/>
  <c r="C984" i="14"/>
  <c r="C983" i="14"/>
  <c r="C982" i="14"/>
  <c r="C981" i="14"/>
  <c r="C980" i="14"/>
  <c r="C979" i="14"/>
  <c r="C978" i="14"/>
  <c r="C977" i="14"/>
  <c r="C976" i="14"/>
  <c r="C975" i="14"/>
  <c r="C974" i="14"/>
  <c r="C973" i="14"/>
  <c r="C972" i="14"/>
  <c r="C971" i="14"/>
  <c r="C970" i="14"/>
  <c r="C969" i="14"/>
  <c r="C968" i="14"/>
  <c r="C967" i="14"/>
  <c r="C966" i="14"/>
  <c r="C965" i="14"/>
  <c r="C964" i="14"/>
  <c r="C963" i="14"/>
  <c r="C962" i="14"/>
  <c r="C961" i="14"/>
  <c r="C960" i="14"/>
  <c r="C959" i="14"/>
  <c r="C958" i="14"/>
  <c r="C957" i="14"/>
  <c r="C956" i="14"/>
  <c r="C955" i="14"/>
  <c r="C954" i="14"/>
  <c r="C953" i="14"/>
  <c r="C952" i="14"/>
  <c r="C951" i="14"/>
  <c r="C950" i="14"/>
  <c r="C949" i="14"/>
  <c r="C948" i="14"/>
  <c r="C947" i="14"/>
  <c r="C946" i="14"/>
  <c r="C945" i="14"/>
  <c r="C944" i="14"/>
  <c r="C943" i="14"/>
  <c r="C942" i="14"/>
  <c r="C941" i="14"/>
  <c r="C940" i="14"/>
  <c r="C939" i="14"/>
  <c r="C938" i="14"/>
  <c r="C937" i="14"/>
  <c r="C936" i="14"/>
  <c r="C935" i="14"/>
  <c r="C934" i="14"/>
  <c r="C933" i="14"/>
  <c r="C932" i="14"/>
  <c r="C931" i="14"/>
  <c r="C930" i="14"/>
  <c r="C929" i="14"/>
  <c r="C928" i="14"/>
  <c r="C927" i="14"/>
  <c r="C926" i="14"/>
  <c r="C925" i="14"/>
  <c r="C924" i="14"/>
  <c r="C923" i="14"/>
  <c r="C922" i="14"/>
  <c r="C921" i="14"/>
  <c r="C920" i="14"/>
  <c r="C919" i="14"/>
  <c r="C918" i="14"/>
  <c r="C917" i="14"/>
  <c r="C916" i="14"/>
  <c r="C915" i="14"/>
  <c r="C914" i="14"/>
  <c r="C913" i="14"/>
  <c r="C912" i="14"/>
  <c r="C910" i="14"/>
  <c r="C909" i="14"/>
  <c r="C908" i="14"/>
  <c r="C907" i="14"/>
  <c r="C906" i="14"/>
  <c r="C905" i="14"/>
  <c r="C904" i="14"/>
  <c r="C903" i="14"/>
  <c r="C902" i="14"/>
  <c r="C901" i="14"/>
  <c r="C900" i="14"/>
  <c r="C899" i="14"/>
  <c r="C898" i="14"/>
  <c r="C897" i="14"/>
  <c r="C896" i="14"/>
  <c r="C895" i="14"/>
  <c r="C894" i="14"/>
  <c r="C893" i="14"/>
  <c r="C892" i="14"/>
  <c r="C891" i="14"/>
  <c r="C890" i="14"/>
  <c r="C889" i="14"/>
  <c r="C888" i="14"/>
  <c r="C887" i="14"/>
  <c r="C886" i="14"/>
  <c r="C885" i="14"/>
  <c r="C884" i="14"/>
  <c r="C883" i="14"/>
  <c r="C882" i="14"/>
  <c r="C881" i="14"/>
  <c r="C880" i="14"/>
  <c r="C879" i="14"/>
  <c r="C878" i="14"/>
  <c r="C877" i="14"/>
  <c r="C876" i="14"/>
  <c r="C875" i="14"/>
  <c r="C874" i="14"/>
  <c r="C873" i="14"/>
  <c r="C872" i="14"/>
  <c r="C871" i="14"/>
  <c r="C870" i="14"/>
  <c r="C869" i="14"/>
  <c r="C868" i="14"/>
  <c r="C867" i="14"/>
  <c r="C866" i="14"/>
  <c r="C865" i="14"/>
  <c r="C864" i="14"/>
  <c r="C863" i="14"/>
  <c r="C862" i="14"/>
  <c r="C861" i="14"/>
  <c r="C860" i="14"/>
  <c r="C859" i="14"/>
  <c r="C858" i="14"/>
  <c r="C857" i="14"/>
  <c r="C856" i="14"/>
  <c r="C855" i="14"/>
  <c r="C854" i="14"/>
  <c r="C853" i="14"/>
  <c r="C852" i="14"/>
  <c r="C851" i="14"/>
  <c r="C850" i="14"/>
  <c r="C849" i="14"/>
  <c r="C848" i="14"/>
  <c r="C847" i="14"/>
  <c r="C846" i="14"/>
  <c r="C845" i="14"/>
  <c r="C844" i="14"/>
  <c r="C843" i="14"/>
  <c r="C842" i="14"/>
  <c r="C841" i="14"/>
  <c r="C840" i="14"/>
  <c r="C839" i="14"/>
  <c r="C838" i="14"/>
  <c r="C837" i="14"/>
  <c r="C836" i="14"/>
  <c r="C835" i="14"/>
  <c r="C834" i="14"/>
  <c r="C833" i="14"/>
  <c r="C832" i="14"/>
  <c r="C831" i="14"/>
  <c r="C830" i="14"/>
  <c r="C829" i="14"/>
  <c r="C828" i="14"/>
  <c r="C827" i="14"/>
  <c r="C826" i="14"/>
  <c r="C825" i="14"/>
  <c r="C824" i="14"/>
  <c r="C823" i="14"/>
  <c r="C822" i="14"/>
  <c r="C821" i="14"/>
  <c r="A6" i="3"/>
  <c r="C820" i="14"/>
  <c r="C819" i="14"/>
  <c r="C818" i="14"/>
  <c r="C817" i="14"/>
  <c r="C816" i="14"/>
  <c r="C815" i="14"/>
  <c r="C814" i="14"/>
  <c r="C813" i="14"/>
  <c r="C812" i="14"/>
  <c r="C811" i="14"/>
  <c r="C810" i="14"/>
  <c r="C809" i="14"/>
  <c r="C808" i="14"/>
  <c r="C807" i="14"/>
  <c r="C806" i="14"/>
  <c r="C805" i="14"/>
  <c r="C804" i="14"/>
  <c r="C803" i="14"/>
  <c r="C802" i="14"/>
  <c r="C801" i="14"/>
  <c r="C800" i="14"/>
  <c r="C799" i="14"/>
  <c r="C798" i="14"/>
  <c r="C797" i="14"/>
  <c r="C796" i="14"/>
  <c r="C795" i="14"/>
  <c r="C794" i="14"/>
  <c r="C793" i="14"/>
  <c r="C792" i="14"/>
  <c r="C791" i="14"/>
  <c r="C790" i="14"/>
  <c r="C789" i="14"/>
  <c r="C788" i="14"/>
  <c r="C787" i="14"/>
  <c r="C786" i="14"/>
  <c r="C785" i="14"/>
  <c r="C784" i="14"/>
  <c r="C783" i="14"/>
  <c r="C782" i="14"/>
  <c r="C780" i="14"/>
  <c r="C779" i="14"/>
  <c r="C778" i="14"/>
  <c r="C777" i="14"/>
  <c r="C776" i="14"/>
  <c r="C775" i="14"/>
  <c r="C774" i="14"/>
  <c r="C773" i="14"/>
  <c r="C772" i="14"/>
  <c r="C771" i="14"/>
  <c r="C770" i="14"/>
  <c r="C769" i="14"/>
  <c r="C768" i="14"/>
  <c r="C767" i="14"/>
  <c r="C766" i="14"/>
  <c r="C765" i="14"/>
  <c r="C764" i="14"/>
  <c r="C763" i="14"/>
  <c r="C762" i="14"/>
  <c r="C761" i="14"/>
  <c r="C760" i="14"/>
  <c r="C759" i="14"/>
  <c r="C758" i="14"/>
  <c r="C757" i="14"/>
  <c r="C756" i="14"/>
  <c r="C755" i="14"/>
  <c r="C754" i="14"/>
  <c r="C753" i="14"/>
  <c r="C752" i="14"/>
  <c r="C751" i="14"/>
  <c r="C750" i="14"/>
  <c r="C749" i="14"/>
  <c r="C748" i="14"/>
  <c r="C747" i="14"/>
  <c r="C746" i="14"/>
  <c r="C745" i="14"/>
  <c r="C744" i="14"/>
  <c r="C743" i="14"/>
  <c r="C742" i="14"/>
  <c r="C741" i="14"/>
  <c r="C740" i="14"/>
  <c r="C738" i="14"/>
  <c r="C737" i="14"/>
  <c r="C734" i="14"/>
  <c r="C732" i="14"/>
  <c r="C729" i="14"/>
  <c r="C726" i="14"/>
  <c r="C723" i="14"/>
  <c r="C720" i="14"/>
  <c r="C718" i="14"/>
  <c r="C715" i="14"/>
  <c r="C712" i="14"/>
  <c r="C709" i="14"/>
  <c r="C707" i="14"/>
  <c r="C704" i="14"/>
  <c r="C701" i="14"/>
  <c r="C698" i="14"/>
  <c r="C695" i="14"/>
  <c r="C692" i="14"/>
  <c r="C690" i="14"/>
  <c r="C687" i="14"/>
  <c r="C684" i="14"/>
  <c r="C681" i="14"/>
  <c r="C679" i="14"/>
  <c r="C676" i="14"/>
  <c r="C673" i="14"/>
  <c r="C670" i="14"/>
  <c r="C668" i="14"/>
  <c r="C665" i="14"/>
  <c r="C662" i="14"/>
  <c r="C659" i="14"/>
  <c r="C657" i="14"/>
  <c r="C654" i="14"/>
  <c r="C651" i="14"/>
  <c r="C648" i="14"/>
  <c r="C645" i="14"/>
  <c r="C643" i="14"/>
  <c r="C640" i="14"/>
  <c r="C638" i="14"/>
  <c r="C635" i="14"/>
  <c r="C632" i="14"/>
  <c r="C629" i="14"/>
  <c r="C626" i="14"/>
  <c r="C623" i="14"/>
  <c r="C621" i="14"/>
  <c r="C618" i="14"/>
  <c r="C615" i="14"/>
  <c r="C613" i="14"/>
  <c r="C610" i="14"/>
  <c r="C607" i="14"/>
  <c r="C604" i="14"/>
  <c r="C601" i="14"/>
  <c r="C599" i="14"/>
  <c r="C596" i="14"/>
  <c r="C593" i="14"/>
  <c r="C590" i="14"/>
  <c r="C588" i="14"/>
  <c r="C585" i="14"/>
  <c r="C582" i="14"/>
  <c r="C579" i="14"/>
  <c r="C577" i="14"/>
  <c r="C574" i="14"/>
  <c r="C572" i="14"/>
  <c r="C569" i="14"/>
  <c r="C566" i="14"/>
  <c r="C563" i="14"/>
  <c r="C561" i="14"/>
  <c r="C558" i="14"/>
  <c r="C555" i="14"/>
  <c r="C553" i="14"/>
  <c r="C550" i="14"/>
  <c r="C547" i="14"/>
  <c r="C545" i="14"/>
  <c r="C543" i="14"/>
  <c r="C540" i="14"/>
  <c r="C537" i="14"/>
  <c r="C534" i="14"/>
  <c r="C531" i="14"/>
  <c r="C529" i="14"/>
  <c r="C526" i="14"/>
  <c r="C523" i="14"/>
  <c r="C520" i="14"/>
  <c r="C518" i="14"/>
  <c r="C515" i="14"/>
  <c r="C512" i="14"/>
  <c r="C510" i="14"/>
  <c r="C507" i="14"/>
  <c r="C504" i="14"/>
  <c r="C501" i="14"/>
  <c r="C499" i="14"/>
  <c r="C496" i="14"/>
  <c r="C493" i="14"/>
  <c r="C490" i="14"/>
  <c r="C488" i="14"/>
  <c r="C485" i="14"/>
  <c r="C482" i="14"/>
  <c r="C479" i="14"/>
  <c r="C476" i="14"/>
  <c r="C473" i="14"/>
  <c r="C470" i="14"/>
  <c r="C468" i="14"/>
  <c r="C465" i="14"/>
  <c r="C463" i="14"/>
  <c r="C459" i="14"/>
  <c r="C456" i="14"/>
  <c r="C453" i="14"/>
  <c r="C450" i="14"/>
  <c r="C448" i="14"/>
  <c r="C445" i="14"/>
  <c r="C442" i="14"/>
  <c r="C440" i="14"/>
  <c r="C437" i="14"/>
  <c r="C435" i="14"/>
  <c r="C432" i="14"/>
  <c r="C429" i="14"/>
  <c r="C426" i="14"/>
  <c r="C423" i="14"/>
  <c r="C420" i="14"/>
  <c r="C417" i="14"/>
  <c r="C414" i="14"/>
  <c r="C412" i="14"/>
  <c r="C409" i="14"/>
  <c r="C406" i="14"/>
  <c r="C403" i="14"/>
  <c r="C401" i="14"/>
  <c r="C398" i="14"/>
  <c r="C395" i="14"/>
  <c r="C392" i="14"/>
  <c r="C389" i="14"/>
  <c r="C387" i="14"/>
  <c r="C384" i="14"/>
  <c r="C382" i="14"/>
  <c r="C380" i="14"/>
  <c r="C378" i="14"/>
  <c r="C376" i="14"/>
  <c r="C374" i="14"/>
  <c r="C372" i="14"/>
  <c r="C370" i="14"/>
  <c r="C368" i="14"/>
  <c r="C366" i="14"/>
  <c r="C364" i="14"/>
  <c r="C362" i="14"/>
  <c r="C360" i="14"/>
  <c r="C357" i="14"/>
  <c r="C355" i="14"/>
  <c r="C353" i="14"/>
  <c r="C351" i="14"/>
  <c r="C349" i="14"/>
  <c r="C347" i="14"/>
  <c r="C345" i="14"/>
  <c r="C343" i="14"/>
  <c r="C341" i="14"/>
  <c r="C339" i="14"/>
  <c r="C336" i="14"/>
  <c r="C334" i="14"/>
  <c r="C332" i="14"/>
  <c r="C330" i="14"/>
  <c r="C328" i="14"/>
  <c r="C326" i="14"/>
  <c r="C324" i="14"/>
  <c r="C322" i="14"/>
  <c r="C320" i="14"/>
  <c r="C318" i="14"/>
  <c r="C316" i="14"/>
  <c r="C314" i="14"/>
  <c r="C312" i="14"/>
  <c r="C309" i="14"/>
  <c r="C307" i="14"/>
  <c r="C305" i="14"/>
  <c r="C303" i="14"/>
  <c r="C301" i="14"/>
  <c r="C299" i="14"/>
  <c r="C297" i="14"/>
  <c r="C295" i="14"/>
  <c r="C293" i="14"/>
  <c r="C291" i="14"/>
  <c r="C289" i="14"/>
  <c r="C287" i="14"/>
  <c r="C284" i="14"/>
  <c r="C282" i="14"/>
  <c r="C280" i="14"/>
  <c r="C278" i="14"/>
  <c r="C276" i="14"/>
  <c r="C274" i="14"/>
  <c r="C272" i="14"/>
  <c r="C270" i="14"/>
  <c r="C269" i="14"/>
  <c r="C266" i="14"/>
  <c r="C264" i="14"/>
  <c r="C262" i="14"/>
  <c r="C260" i="14"/>
  <c r="C258" i="14"/>
  <c r="C256" i="14"/>
  <c r="C254" i="14"/>
  <c r="C252" i="14"/>
  <c r="C250" i="14"/>
  <c r="C248" i="14"/>
  <c r="C246" i="14"/>
  <c r="C244" i="14"/>
  <c r="C242" i="14"/>
  <c r="C239" i="14"/>
  <c r="C237" i="14"/>
  <c r="C235" i="14"/>
  <c r="C233" i="14"/>
  <c r="C231" i="14"/>
  <c r="C229" i="14"/>
  <c r="C227" i="14"/>
  <c r="C225" i="14"/>
  <c r="C222" i="14"/>
  <c r="C220" i="14"/>
  <c r="C218" i="14"/>
  <c r="C215" i="14"/>
  <c r="C213" i="14"/>
  <c r="C211" i="14"/>
  <c r="C208" i="14"/>
  <c r="C206" i="14"/>
  <c r="C204" i="14"/>
  <c r="C202" i="14"/>
  <c r="C200" i="14"/>
  <c r="C198" i="14"/>
  <c r="C195" i="14"/>
  <c r="C193" i="14"/>
  <c r="C191" i="14"/>
  <c r="C189" i="14"/>
  <c r="C187" i="14"/>
  <c r="C185" i="14"/>
  <c r="C183" i="14"/>
  <c r="C181" i="14"/>
  <c r="A6" i="4"/>
  <c r="C781" i="14"/>
  <c r="C739" i="14"/>
  <c r="C736" i="14"/>
  <c r="C735" i="14"/>
  <c r="C733" i="14"/>
  <c r="C731" i="14"/>
  <c r="C730" i="14"/>
  <c r="C728" i="14"/>
  <c r="C727" i="14"/>
  <c r="C725" i="14"/>
  <c r="C724" i="14"/>
  <c r="C722" i="14"/>
  <c r="C721" i="14"/>
  <c r="C719" i="14"/>
  <c r="C717" i="14"/>
  <c r="C716" i="14"/>
  <c r="C714" i="14"/>
  <c r="C713" i="14"/>
  <c r="C711" i="14"/>
  <c r="C710" i="14"/>
  <c r="C708" i="14"/>
  <c r="C706" i="14"/>
  <c r="C705" i="14"/>
  <c r="C703" i="14"/>
  <c r="C702" i="14"/>
  <c r="C700" i="14"/>
  <c r="C699" i="14"/>
  <c r="C697" i="14"/>
  <c r="C696" i="14"/>
  <c r="C694" i="14"/>
  <c r="C693" i="14"/>
  <c r="C691" i="14"/>
  <c r="C689" i="14"/>
  <c r="C688" i="14"/>
  <c r="C686" i="14"/>
  <c r="C685" i="14"/>
  <c r="C683" i="14"/>
  <c r="C682" i="14"/>
  <c r="C680" i="14"/>
  <c r="C678" i="14"/>
  <c r="C677" i="14"/>
  <c r="C675" i="14"/>
  <c r="C674" i="14"/>
  <c r="C672" i="14"/>
  <c r="C671" i="14"/>
  <c r="C669" i="14"/>
  <c r="C667" i="14"/>
  <c r="C666" i="14"/>
  <c r="C664" i="14"/>
  <c r="C663" i="14"/>
  <c r="C661" i="14"/>
  <c r="C660" i="14"/>
  <c r="C658" i="14"/>
  <c r="C656" i="14"/>
  <c r="C655" i="14"/>
  <c r="C653" i="14"/>
  <c r="C652" i="14"/>
  <c r="C650" i="14"/>
  <c r="C649" i="14"/>
  <c r="C647" i="14"/>
  <c r="C646" i="14"/>
  <c r="C644" i="14"/>
  <c r="C642" i="14"/>
  <c r="C641" i="14"/>
  <c r="C639" i="14"/>
  <c r="C637" i="14"/>
  <c r="C636" i="14"/>
  <c r="C634" i="14"/>
  <c r="C633" i="14"/>
  <c r="C631" i="14"/>
  <c r="C630" i="14"/>
  <c r="C628" i="14"/>
  <c r="C627" i="14"/>
  <c r="C625" i="14"/>
  <c r="C624" i="14"/>
  <c r="C622" i="14"/>
  <c r="C620" i="14"/>
  <c r="C619" i="14"/>
  <c r="C617" i="14"/>
  <c r="C616" i="14"/>
  <c r="C614" i="14"/>
  <c r="C612" i="14"/>
  <c r="C611" i="14"/>
  <c r="C609" i="14"/>
  <c r="C608" i="14"/>
  <c r="C606" i="14"/>
  <c r="C605" i="14"/>
  <c r="C603" i="14"/>
  <c r="C602" i="14"/>
  <c r="C600" i="14"/>
  <c r="C598" i="14"/>
  <c r="C597" i="14"/>
  <c r="C595" i="14"/>
  <c r="C594" i="14"/>
  <c r="C592" i="14"/>
  <c r="C591" i="14"/>
  <c r="C589" i="14"/>
  <c r="C587" i="14"/>
  <c r="C586" i="14"/>
  <c r="C584" i="14"/>
  <c r="C583" i="14"/>
  <c r="C581" i="14"/>
  <c r="C580" i="14"/>
  <c r="C578" i="14"/>
  <c r="C576" i="14"/>
  <c r="C575" i="14"/>
  <c r="C573" i="14"/>
  <c r="C571" i="14"/>
  <c r="C570" i="14"/>
  <c r="C568" i="14"/>
  <c r="C567" i="14"/>
  <c r="C565" i="14"/>
  <c r="C564" i="14"/>
  <c r="C562" i="14"/>
  <c r="C560" i="14"/>
  <c r="C559" i="14"/>
  <c r="C557" i="14"/>
  <c r="C556" i="14"/>
  <c r="C554" i="14"/>
  <c r="C552" i="14"/>
  <c r="C551" i="14"/>
  <c r="C549" i="14"/>
  <c r="C548" i="14"/>
  <c r="C546" i="14"/>
  <c r="C544" i="14"/>
  <c r="C542" i="14"/>
  <c r="C541" i="14"/>
  <c r="C539" i="14"/>
  <c r="C538" i="14"/>
  <c r="C536" i="14"/>
  <c r="C535" i="14"/>
  <c r="C533" i="14"/>
  <c r="C532" i="14"/>
  <c r="C530" i="14"/>
  <c r="C528" i="14"/>
  <c r="C527" i="14"/>
  <c r="C525" i="14"/>
  <c r="C524" i="14"/>
  <c r="C522" i="14"/>
  <c r="C521" i="14"/>
  <c r="C519" i="14"/>
  <c r="C517" i="14"/>
  <c r="C516" i="14"/>
  <c r="C514" i="14"/>
  <c r="C513" i="14"/>
  <c r="C511" i="14"/>
  <c r="C509" i="14"/>
  <c r="C508" i="14"/>
  <c r="C506" i="14"/>
  <c r="C505" i="14"/>
  <c r="C503" i="14"/>
  <c r="C502" i="14"/>
  <c r="C500" i="14"/>
  <c r="C498" i="14"/>
  <c r="C497" i="14"/>
  <c r="C495" i="14"/>
  <c r="C494" i="14"/>
  <c r="C492" i="14"/>
  <c r="C491" i="14"/>
  <c r="C489" i="14"/>
  <c r="C487" i="14"/>
  <c r="C486" i="14"/>
  <c r="C484" i="14"/>
  <c r="C483" i="14"/>
  <c r="C481" i="14"/>
  <c r="C480" i="14"/>
  <c r="C478" i="14"/>
  <c r="C477" i="14"/>
  <c r="C475" i="14"/>
  <c r="C474" i="14"/>
  <c r="C472" i="14"/>
  <c r="C471" i="14"/>
  <c r="C469" i="14"/>
  <c r="C467" i="14"/>
  <c r="C466" i="14"/>
  <c r="C464" i="14"/>
  <c r="C462" i="14"/>
  <c r="C461" i="14"/>
  <c r="C458" i="14"/>
  <c r="C457" i="14"/>
  <c r="C455" i="14"/>
  <c r="C454" i="14"/>
  <c r="C452" i="14"/>
  <c r="C451" i="14"/>
  <c r="C449" i="14"/>
  <c r="C447" i="14"/>
  <c r="C446" i="14"/>
  <c r="C444" i="14"/>
  <c r="C443" i="14"/>
  <c r="C441" i="14"/>
  <c r="C439" i="14"/>
  <c r="C438" i="14"/>
  <c r="C436" i="14"/>
  <c r="C434" i="14"/>
  <c r="C433" i="14"/>
  <c r="C431" i="14"/>
  <c r="C430" i="14"/>
  <c r="C428" i="14"/>
  <c r="C427" i="14"/>
  <c r="C425" i="14"/>
  <c r="C424" i="14"/>
  <c r="C422" i="14"/>
  <c r="C421" i="14"/>
  <c r="C419" i="14"/>
  <c r="C418" i="14"/>
  <c r="C416" i="14"/>
  <c r="C415" i="14"/>
  <c r="C413" i="14"/>
  <c r="C411" i="14"/>
  <c r="C410" i="14"/>
  <c r="C408" i="14"/>
  <c r="C407" i="14"/>
  <c r="C405" i="14"/>
  <c r="C404" i="14"/>
  <c r="C402" i="14"/>
  <c r="C400" i="14"/>
  <c r="C399" i="14"/>
  <c r="C397" i="14"/>
  <c r="C396" i="14"/>
  <c r="C394" i="14"/>
  <c r="C393" i="14"/>
  <c r="C391" i="14"/>
  <c r="C390" i="14"/>
  <c r="C388" i="14"/>
  <c r="C386" i="14"/>
  <c r="C385" i="14"/>
  <c r="C383" i="14"/>
  <c r="C381" i="14"/>
  <c r="C379" i="14"/>
  <c r="C377" i="14"/>
  <c r="C375" i="14"/>
  <c r="C373" i="14"/>
  <c r="C371" i="14"/>
  <c r="C369" i="14"/>
  <c r="C367" i="14"/>
  <c r="C365" i="14"/>
  <c r="C363" i="14"/>
  <c r="C361" i="14"/>
  <c r="C359" i="14"/>
  <c r="C358" i="14"/>
  <c r="C356" i="14"/>
  <c r="C354" i="14"/>
  <c r="C352" i="14"/>
  <c r="C350" i="14"/>
  <c r="C348" i="14"/>
  <c r="C346" i="14"/>
  <c r="C344" i="14"/>
  <c r="C342" i="14"/>
  <c r="C340" i="14"/>
  <c r="C338" i="14"/>
  <c r="C337" i="14"/>
  <c r="C335" i="14"/>
  <c r="C333" i="14"/>
  <c r="C331" i="14"/>
  <c r="C329" i="14"/>
  <c r="C327" i="14"/>
  <c r="C325" i="14"/>
  <c r="C323" i="14"/>
  <c r="C321" i="14"/>
  <c r="C319" i="14"/>
  <c r="C317" i="14"/>
  <c r="C315" i="14"/>
  <c r="C313" i="14"/>
  <c r="C311" i="14"/>
  <c r="C310" i="14"/>
  <c r="C308" i="14"/>
  <c r="C306" i="14"/>
  <c r="C304" i="14"/>
  <c r="C302" i="14"/>
  <c r="C300" i="14"/>
  <c r="C298" i="14"/>
  <c r="C296" i="14"/>
  <c r="C294" i="14"/>
  <c r="C292" i="14"/>
  <c r="C290" i="14"/>
  <c r="C288" i="14"/>
  <c r="C286" i="14"/>
  <c r="C285" i="14"/>
  <c r="C283" i="14"/>
  <c r="C281" i="14"/>
  <c r="C279" i="14"/>
  <c r="C277" i="14"/>
  <c r="C275" i="14"/>
  <c r="C273" i="14"/>
  <c r="C271" i="14"/>
  <c r="C268" i="14"/>
  <c r="C267" i="14"/>
  <c r="C265" i="14"/>
  <c r="C263" i="14"/>
  <c r="C261" i="14"/>
  <c r="C259" i="14"/>
  <c r="C257" i="14"/>
  <c r="C255" i="14"/>
  <c r="C253" i="14"/>
  <c r="C251" i="14"/>
  <c r="C249" i="14"/>
  <c r="C247" i="14"/>
  <c r="C245" i="14"/>
  <c r="C243" i="14"/>
  <c r="C241" i="14"/>
  <c r="C240" i="14"/>
  <c r="C238" i="14"/>
  <c r="C236" i="14"/>
  <c r="C234" i="14"/>
  <c r="C232" i="14"/>
  <c r="C230" i="14"/>
  <c r="C228" i="14"/>
  <c r="C226" i="14"/>
  <c r="C224" i="14"/>
  <c r="C223" i="14"/>
  <c r="C221" i="14"/>
  <c r="C219" i="14"/>
  <c r="C216" i="14"/>
  <c r="C214" i="14"/>
  <c r="C212" i="14"/>
  <c r="C210" i="14"/>
  <c r="C209" i="14"/>
  <c r="C207" i="14"/>
  <c r="C205" i="14"/>
  <c r="C203" i="14"/>
  <c r="C201" i="14"/>
  <c r="C199" i="14"/>
  <c r="C197" i="14"/>
  <c r="C196" i="14"/>
  <c r="C194" i="14"/>
  <c r="C192" i="14"/>
  <c r="C190" i="14"/>
  <c r="C188" i="14"/>
  <c r="C186" i="14"/>
  <c r="C184" i="14"/>
  <c r="C182" i="14"/>
  <c r="A6" i="5"/>
  <c r="H82" i="14"/>
  <c r="H412" i="14" l="1"/>
  <c r="K34" i="5"/>
  <c r="H415" i="14" s="1"/>
  <c r="F107" i="7"/>
  <c r="H1195" i="14" s="1"/>
  <c r="E18" i="7"/>
  <c r="H982" i="14" s="1"/>
  <c r="I18" i="8"/>
  <c r="H1286" i="14" s="1"/>
  <c r="E54" i="7"/>
  <c r="H1094" i="14" s="1"/>
  <c r="Q20" i="6"/>
  <c r="H860" i="14" s="1"/>
  <c r="B31" i="8"/>
  <c r="D40" i="6"/>
  <c r="H488" i="14" s="1"/>
  <c r="M40" i="6"/>
  <c r="H758" i="14" s="1"/>
  <c r="J35" i="6"/>
  <c r="H663" i="14" s="1"/>
  <c r="P40" i="6"/>
  <c r="H848" i="14" s="1"/>
  <c r="N29" i="6"/>
  <c r="H777" i="14" s="1"/>
  <c r="J30" i="6"/>
  <c r="R30" i="6" s="1"/>
  <c r="H898" i="14" s="1"/>
  <c r="Q32" i="6"/>
  <c r="H870" i="14" s="1"/>
  <c r="J39" i="6"/>
  <c r="H667" i="14" s="1"/>
  <c r="C17" i="5"/>
  <c r="C31" i="5" s="1"/>
  <c r="C34" i="5" s="1"/>
  <c r="H239" i="14" s="1"/>
  <c r="D14" i="12"/>
  <c r="D9" i="12"/>
  <c r="G31" i="5"/>
  <c r="G34" i="5" s="1"/>
  <c r="H327" i="14" s="1"/>
  <c r="E17" i="5"/>
  <c r="H266" i="14" s="1"/>
  <c r="J17" i="5"/>
  <c r="B31" i="10"/>
  <c r="B31" i="11"/>
  <c r="B33" i="10"/>
  <c r="B33" i="11"/>
  <c r="B114" i="7"/>
  <c r="A5" i="9"/>
  <c r="A5" i="10"/>
  <c r="B111" i="7"/>
  <c r="B31" i="9"/>
  <c r="C48" i="6"/>
  <c r="B33" i="9"/>
  <c r="H31" i="3"/>
  <c r="H36" i="3" s="1"/>
  <c r="H558" i="14"/>
  <c r="K40" i="6"/>
  <c r="H698" i="14" s="1"/>
  <c r="Q18" i="6"/>
  <c r="H858" i="14" s="1"/>
  <c r="J37" i="6"/>
  <c r="H665" i="14" s="1"/>
  <c r="H778" i="14"/>
  <c r="D12" i="12"/>
  <c r="O40" i="6"/>
  <c r="H818" i="14" s="1"/>
  <c r="G34" i="6"/>
  <c r="Q25" i="6"/>
  <c r="H864" i="14" s="1"/>
  <c r="L40" i="6"/>
  <c r="H728" i="14" s="1"/>
  <c r="N34" i="6"/>
  <c r="H782" i="14" s="1"/>
  <c r="Q11" i="6"/>
  <c r="H851" i="14" s="1"/>
  <c r="H837" i="14"/>
  <c r="Q38" i="6"/>
  <c r="I40" i="6"/>
  <c r="H638" i="14" s="1"/>
  <c r="H779" i="14"/>
  <c r="H781" i="14"/>
  <c r="H783" i="14"/>
  <c r="L19" i="5"/>
  <c r="H422" i="14" s="1"/>
  <c r="D21" i="7"/>
  <c r="H953" i="14" s="1"/>
  <c r="E13" i="7"/>
  <c r="H977" i="14" s="1"/>
  <c r="G71" i="2"/>
  <c r="H120" i="14" s="1"/>
  <c r="J31" i="6"/>
  <c r="H659" i="14" s="1"/>
  <c r="L18" i="5"/>
  <c r="H421" i="14" s="1"/>
  <c r="H561" i="14"/>
  <c r="H564" i="14"/>
  <c r="D31" i="3"/>
  <c r="D36" i="3" s="1"/>
  <c r="H37" i="2"/>
  <c r="H95" i="2" s="1"/>
  <c r="H222" i="14"/>
  <c r="D94" i="2"/>
  <c r="D56" i="2"/>
  <c r="C85" i="2"/>
  <c r="H64" i="14" s="1"/>
  <c r="D45" i="7"/>
  <c r="D46" i="7" s="1"/>
  <c r="H975" i="14" s="1"/>
  <c r="Q26" i="6"/>
  <c r="H865" i="14" s="1"/>
  <c r="J33" i="6"/>
  <c r="H661" i="14" s="1"/>
  <c r="H40" i="6"/>
  <c r="H608" i="14" s="1"/>
  <c r="H565" i="14"/>
  <c r="H767" i="14"/>
  <c r="H554" i="14"/>
  <c r="H284" i="14"/>
  <c r="F17" i="5"/>
  <c r="H288" i="14" s="1"/>
  <c r="M17" i="5"/>
  <c r="H442" i="14" s="1"/>
  <c r="H438" i="14"/>
  <c r="H338" i="14"/>
  <c r="R35" i="6"/>
  <c r="H903" i="14" s="1"/>
  <c r="H873" i="14"/>
  <c r="H1167" i="14"/>
  <c r="F98" i="7"/>
  <c r="D17" i="5"/>
  <c r="L13" i="5"/>
  <c r="H416" i="14" s="1"/>
  <c r="H240" i="14"/>
  <c r="H350" i="14"/>
  <c r="I17" i="5"/>
  <c r="H241" i="14"/>
  <c r="L14" i="5"/>
  <c r="H417" i="14" s="1"/>
  <c r="H17" i="5"/>
  <c r="H332" i="14" s="1"/>
  <c r="H329" i="14"/>
  <c r="R36" i="6"/>
  <c r="H904" i="14" s="1"/>
  <c r="H664" i="14"/>
  <c r="H294" i="14"/>
  <c r="F31" i="5"/>
  <c r="H658" i="14"/>
  <c r="R22" i="6"/>
  <c r="H574" i="14"/>
  <c r="H785" i="14"/>
  <c r="H576" i="14"/>
  <c r="H787" i="14"/>
  <c r="H789" i="14"/>
  <c r="H648" i="14"/>
  <c r="D15" i="12"/>
  <c r="B53" i="3"/>
  <c r="D13" i="12"/>
  <c r="C68" i="7"/>
  <c r="H1022" i="14" s="1"/>
  <c r="J15" i="6"/>
  <c r="H645" i="14" s="1"/>
  <c r="J13" i="6"/>
  <c r="H643" i="14" s="1"/>
  <c r="H829" i="14"/>
  <c r="H87" i="14"/>
  <c r="B54" i="4"/>
  <c r="H918" i="14"/>
  <c r="C21" i="7"/>
  <c r="H921" i="14" s="1"/>
  <c r="Q24" i="6"/>
  <c r="H863" i="14" s="1"/>
  <c r="H764" i="14"/>
  <c r="Q14" i="6"/>
  <c r="H854" i="14" s="1"/>
  <c r="H654" i="14"/>
  <c r="R21" i="6"/>
  <c r="H891" i="14" s="1"/>
  <c r="H651" i="14"/>
  <c r="G19" i="6"/>
  <c r="H559" i="14" s="1"/>
  <c r="H69" i="14"/>
  <c r="G29" i="6"/>
  <c r="H567" i="14" s="1"/>
  <c r="I27" i="8"/>
  <c r="H1294" i="14" s="1"/>
  <c r="C44" i="4"/>
  <c r="H212" i="14" s="1"/>
  <c r="E77" i="7"/>
  <c r="H1114" i="14" s="1"/>
  <c r="D87" i="7"/>
  <c r="H1081" i="14" s="1"/>
  <c r="E92" i="7"/>
  <c r="H1129" i="14" s="1"/>
  <c r="H1038" i="14"/>
  <c r="C98" i="7"/>
  <c r="H1049" i="14" s="1"/>
  <c r="H1043" i="14"/>
  <c r="E82" i="7"/>
  <c r="H1119" i="14" s="1"/>
  <c r="E73" i="7"/>
  <c r="E58" i="7"/>
  <c r="H1098" i="14" s="1"/>
  <c r="E40" i="7"/>
  <c r="H1001" i="14" s="1"/>
  <c r="E35" i="7"/>
  <c r="H996" i="14" s="1"/>
  <c r="C45" i="7"/>
  <c r="H942" i="14" s="1"/>
  <c r="E26" i="7"/>
  <c r="J41" i="6"/>
  <c r="F40" i="6"/>
  <c r="H548" i="14" s="1"/>
  <c r="E40" i="6"/>
  <c r="E42" i="6" s="1"/>
  <c r="H520" i="14" s="1"/>
  <c r="J32" i="6"/>
  <c r="G27" i="6"/>
  <c r="J27" i="6" s="1"/>
  <c r="H655" i="14"/>
  <c r="H653" i="14"/>
  <c r="H506" i="14"/>
  <c r="N27" i="6"/>
  <c r="Q27" i="6" s="1"/>
  <c r="H866" i="14" s="1"/>
  <c r="H772" i="14"/>
  <c r="H652" i="14"/>
  <c r="R23" i="6"/>
  <c r="H892" i="14" s="1"/>
  <c r="H560" i="14"/>
  <c r="R20" i="6"/>
  <c r="H890" i="14" s="1"/>
  <c r="H650" i="14"/>
  <c r="M42" i="6"/>
  <c r="H760" i="14" s="1"/>
  <c r="Q15" i="6"/>
  <c r="H855" i="14" s="1"/>
  <c r="O42" i="6"/>
  <c r="H820" i="14" s="1"/>
  <c r="Q12" i="6"/>
  <c r="H852" i="14" s="1"/>
  <c r="H853" i="14"/>
  <c r="Q16" i="6"/>
  <c r="H856" i="14" s="1"/>
  <c r="H763" i="14"/>
  <c r="N19" i="6"/>
  <c r="J17" i="6"/>
  <c r="J16" i="6"/>
  <c r="H646" i="14" s="1"/>
  <c r="H644" i="14"/>
  <c r="J12" i="6"/>
  <c r="H642" i="14" s="1"/>
  <c r="J11" i="6"/>
  <c r="L23" i="5"/>
  <c r="H426" i="14" s="1"/>
  <c r="L26" i="5"/>
  <c r="H429" i="14" s="1"/>
  <c r="H236" i="14"/>
  <c r="H161" i="14"/>
  <c r="G31" i="3"/>
  <c r="C31" i="3"/>
  <c r="H143" i="14" s="1"/>
  <c r="H137" i="14"/>
  <c r="G56" i="2"/>
  <c r="G37" i="2"/>
  <c r="C11" i="12" s="1"/>
  <c r="H79" i="14"/>
  <c r="H57" i="14"/>
  <c r="H22" i="14"/>
  <c r="C56" i="2"/>
  <c r="D15" i="13"/>
  <c r="D44" i="4"/>
  <c r="D46" i="4" s="1"/>
  <c r="B98" i="2"/>
  <c r="B50" i="3"/>
  <c r="B38" i="5"/>
  <c r="R37" i="6" l="1"/>
  <c r="H905" i="14" s="1"/>
  <c r="E31" i="5"/>
  <c r="E34" i="5" s="1"/>
  <c r="H283" i="14" s="1"/>
  <c r="Q29" i="6"/>
  <c r="H867" i="14" s="1"/>
  <c r="D42" i="6"/>
  <c r="H490" i="14" s="1"/>
  <c r="R39" i="6"/>
  <c r="H907" i="14" s="1"/>
  <c r="I42" i="6"/>
  <c r="H640" i="14" s="1"/>
  <c r="P42" i="6"/>
  <c r="H850" i="14" s="1"/>
  <c r="H324" i="14"/>
  <c r="H376" i="14"/>
  <c r="J31" i="5"/>
  <c r="K42" i="6"/>
  <c r="H700" i="14" s="1"/>
  <c r="L42" i="6"/>
  <c r="H730" i="14" s="1"/>
  <c r="R18" i="6"/>
  <c r="H888" i="14" s="1"/>
  <c r="M31" i="5"/>
  <c r="M34" i="5" s="1"/>
  <c r="H459" i="14" s="1"/>
  <c r="H572" i="14"/>
  <c r="J34" i="6"/>
  <c r="H662" i="14" s="1"/>
  <c r="R25" i="6"/>
  <c r="H894" i="14" s="1"/>
  <c r="Q34" i="6"/>
  <c r="H872" i="14" s="1"/>
  <c r="H876" i="14"/>
  <c r="R38" i="6"/>
  <c r="H906" i="14" s="1"/>
  <c r="N40" i="6"/>
  <c r="N42" i="6" s="1"/>
  <c r="H790" i="14" s="1"/>
  <c r="E21" i="7"/>
  <c r="H985" i="14" s="1"/>
  <c r="R31" i="6"/>
  <c r="H899" i="14" s="1"/>
  <c r="D95" i="2"/>
  <c r="E68" i="7"/>
  <c r="H1108" i="14" s="1"/>
  <c r="H974" i="14"/>
  <c r="G79" i="2"/>
  <c r="D11" i="13" s="1"/>
  <c r="C94" i="2"/>
  <c r="H71" i="14" s="1"/>
  <c r="D33" i="3"/>
  <c r="R33" i="6"/>
  <c r="H901" i="14" s="1"/>
  <c r="H33" i="3"/>
  <c r="H42" i="6"/>
  <c r="H610" i="14" s="1"/>
  <c r="H280" i="14"/>
  <c r="R24" i="6"/>
  <c r="H893" i="14" s="1"/>
  <c r="R26" i="6"/>
  <c r="H895" i="14" s="1"/>
  <c r="H566" i="14"/>
  <c r="H31" i="5"/>
  <c r="H302" i="14"/>
  <c r="F34" i="5"/>
  <c r="H305" i="14" s="1"/>
  <c r="I31" i="5"/>
  <c r="H354" i="14"/>
  <c r="H244" i="14"/>
  <c r="D31" i="5"/>
  <c r="L17" i="5"/>
  <c r="H420" i="14" s="1"/>
  <c r="H1178" i="14"/>
  <c r="F99" i="7"/>
  <c r="H1179" i="14" s="1"/>
  <c r="J19" i="6"/>
  <c r="H649" i="14" s="1"/>
  <c r="R13" i="6"/>
  <c r="H883" i="14" s="1"/>
  <c r="R14" i="6"/>
  <c r="H884" i="14" s="1"/>
  <c r="J29" i="6"/>
  <c r="H657" i="14" s="1"/>
  <c r="R12" i="6"/>
  <c r="H882" i="14" s="1"/>
  <c r="F42" i="6"/>
  <c r="H550" i="14" s="1"/>
  <c r="H94" i="14"/>
  <c r="D4" i="13"/>
  <c r="C46" i="4"/>
  <c r="H214" i="14" s="1"/>
  <c r="D98" i="7"/>
  <c r="D99" i="7" s="1"/>
  <c r="H1093" i="14" s="1"/>
  <c r="E87" i="7"/>
  <c r="H1124" i="14" s="1"/>
  <c r="C99" i="7"/>
  <c r="H1050" i="14" s="1"/>
  <c r="H1110" i="14"/>
  <c r="C46" i="7"/>
  <c r="H943" i="14" s="1"/>
  <c r="H987" i="14"/>
  <c r="E45" i="7"/>
  <c r="H669" i="14"/>
  <c r="R41" i="6"/>
  <c r="H909" i="14" s="1"/>
  <c r="R32" i="6"/>
  <c r="H900" i="14" s="1"/>
  <c r="H660" i="14"/>
  <c r="G40" i="6"/>
  <c r="H518" i="14"/>
  <c r="H776" i="14"/>
  <c r="R27" i="6"/>
  <c r="H896" i="14" s="1"/>
  <c r="H656" i="14"/>
  <c r="R15" i="6"/>
  <c r="H885" i="14" s="1"/>
  <c r="H769" i="14"/>
  <c r="Q19" i="6"/>
  <c r="R17" i="6"/>
  <c r="H887" i="14" s="1"/>
  <c r="H647" i="14"/>
  <c r="R16" i="6"/>
  <c r="H886" i="14" s="1"/>
  <c r="H641" i="14"/>
  <c r="R11" i="6"/>
  <c r="H881" i="14" s="1"/>
  <c r="G36" i="3"/>
  <c r="H174" i="14" s="1"/>
  <c r="H170" i="14"/>
  <c r="C36" i="3"/>
  <c r="H147" i="14" s="1"/>
  <c r="C33" i="3"/>
  <c r="H144" i="14" s="1"/>
  <c r="G33" i="3"/>
  <c r="H171" i="14" s="1"/>
  <c r="D18" i="13"/>
  <c r="H107" i="14"/>
  <c r="C7" i="12"/>
  <c r="D7" i="12" s="1"/>
  <c r="H41" i="14"/>
  <c r="H37" i="3"/>
  <c r="D42" i="3"/>
  <c r="D45" i="3" s="1"/>
  <c r="D37" i="3"/>
  <c r="R34" i="6" l="1"/>
  <c r="H902" i="14" s="1"/>
  <c r="J34" i="5"/>
  <c r="H393" i="14" s="1"/>
  <c r="H390" i="14"/>
  <c r="H456" i="14"/>
  <c r="H788" i="14"/>
  <c r="Q40" i="6"/>
  <c r="H878" i="14" s="1"/>
  <c r="C95" i="2"/>
  <c r="D16" i="13" s="1"/>
  <c r="D10" i="13"/>
  <c r="D12" i="13"/>
  <c r="D5" i="13"/>
  <c r="D19" i="13" s="1"/>
  <c r="G95" i="2"/>
  <c r="H125" i="14" s="1"/>
  <c r="D13" i="13"/>
  <c r="H124" i="14"/>
  <c r="R29" i="6"/>
  <c r="H897" i="14" s="1"/>
  <c r="I34" i="5"/>
  <c r="H371" i="14" s="1"/>
  <c r="H368" i="14"/>
  <c r="D34" i="5"/>
  <c r="H258" i="14"/>
  <c r="L31" i="5"/>
  <c r="H434" i="14" s="1"/>
  <c r="H346" i="14"/>
  <c r="H34" i="5"/>
  <c r="H349" i="14" s="1"/>
  <c r="R19" i="6"/>
  <c r="H889" i="14" s="1"/>
  <c r="E10" i="12"/>
  <c r="D10" i="12" s="1"/>
  <c r="E98" i="7"/>
  <c r="H1135" i="14" s="1"/>
  <c r="H1092" i="14"/>
  <c r="H1006" i="14"/>
  <c r="E46" i="7"/>
  <c r="H1007" i="14" s="1"/>
  <c r="J40" i="6"/>
  <c r="H578" i="14"/>
  <c r="G42" i="6"/>
  <c r="H580" i="14" s="1"/>
  <c r="H859" i="14"/>
  <c r="D8" i="13"/>
  <c r="C42" i="3"/>
  <c r="H153" i="14" s="1"/>
  <c r="C37" i="3"/>
  <c r="D21" i="13" s="1"/>
  <c r="G37" i="3"/>
  <c r="H175" i="14" s="1"/>
  <c r="H42" i="3"/>
  <c r="Q42" i="6" l="1"/>
  <c r="H880" i="14" s="1"/>
  <c r="C6" i="12"/>
  <c r="D6" i="13"/>
  <c r="D20" i="13" s="1"/>
  <c r="H72" i="14"/>
  <c r="E6" i="12"/>
  <c r="H261" i="14"/>
  <c r="L34" i="5"/>
  <c r="E99" i="7"/>
  <c r="H1136" i="14" s="1"/>
  <c r="H668" i="14"/>
  <c r="R40" i="6"/>
  <c r="J42" i="6"/>
  <c r="H670" i="14" s="1"/>
  <c r="C45" i="3"/>
  <c r="H156" i="14" s="1"/>
  <c r="H148" i="14"/>
  <c r="G42" i="3"/>
  <c r="G44" i="3" s="1"/>
  <c r="H178" i="14" s="1"/>
  <c r="D23" i="13"/>
  <c r="D22" i="13"/>
  <c r="D24" i="13"/>
  <c r="H45" i="3"/>
  <c r="D44" i="3"/>
  <c r="H44" i="3"/>
  <c r="D6" i="12" l="1"/>
  <c r="E11" i="12"/>
  <c r="D11" i="12" s="1"/>
  <c r="H437" i="14"/>
  <c r="H908" i="14"/>
  <c r="R42" i="6"/>
  <c r="H910" i="14" s="1"/>
  <c r="C44" i="3"/>
  <c r="E8" i="12" s="1"/>
  <c r="D8" i="12" s="1"/>
  <c r="H176" i="14"/>
  <c r="G45" i="3"/>
  <c r="H179" i="14" s="1"/>
  <c r="H155" i="14" l="1"/>
</calcChain>
</file>

<file path=xl/sharedStrings.xml><?xml version="1.0" encoding="utf-8"?>
<sst xmlns="http://schemas.openxmlformats.org/spreadsheetml/2006/main" count="4313" uniqueCount="974">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</sst>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35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" fillId="4" borderId="5" xfId="19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zoomScale="85" zoomScaleNormal="100" zoomScaleSheetLayoutView="85" workbookViewId="0">
      <selection activeCell="A32" sqref="A32"/>
    </sheetView>
  </sheetViews>
  <sheetFormatPr defaultColWidth="9.140625" defaultRowHeight="15.75"/>
  <cols>
    <col min="1" max="1" width="30.7109375" style="653" customWidth="1"/>
    <col min="2" max="2" width="65.7109375" style="653" customWidth="1"/>
    <col min="3" max="26" width="11.42578125" style="653" customWidth="1"/>
    <col min="27" max="27" width="9.85546875" style="653" bestFit="1" customWidth="1"/>
    <col min="28" max="256" width="11.42578125" style="653" customWidth="1"/>
    <col min="257" max="16384" width="9.14062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43100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43216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Людмила Бонджова</v>
      </c>
    </row>
    <row r="4" spans="1:27">
      <c r="A4" s="646" t="s">
        <v>961</v>
      </c>
      <c r="B4" s="647"/>
    </row>
    <row r="5" spans="1:27" ht="47.25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9">
        <v>42736</v>
      </c>
    </row>
    <row r="10" spans="1:27">
      <c r="A10" s="7" t="s">
        <v>2</v>
      </c>
      <c r="B10" s="669">
        <v>43100</v>
      </c>
    </row>
    <row r="11" spans="1:27">
      <c r="A11" s="7" t="s">
        <v>950</v>
      </c>
      <c r="B11" s="669">
        <v>43216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963</v>
      </c>
    </row>
    <row r="15" spans="1:27">
      <c r="A15" s="10" t="s">
        <v>942</v>
      </c>
      <c r="B15" s="547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968</v>
      </c>
    </row>
    <row r="18" spans="1:2">
      <c r="A18" s="7" t="s">
        <v>893</v>
      </c>
      <c r="B18" s="546" t="s">
        <v>969</v>
      </c>
    </row>
    <row r="19" spans="1:2">
      <c r="A19" s="7" t="s">
        <v>4</v>
      </c>
      <c r="B19" s="546" t="s">
        <v>972</v>
      </c>
    </row>
    <row r="20" spans="1:2">
      <c r="A20" s="7" t="s">
        <v>5</v>
      </c>
      <c r="B20" s="546" t="s">
        <v>973</v>
      </c>
    </row>
    <row r="21" spans="1:2">
      <c r="A21" s="10" t="s">
        <v>6</v>
      </c>
      <c r="B21" s="547" t="s">
        <v>967</v>
      </c>
    </row>
    <row r="22" spans="1:2">
      <c r="A22" s="10" t="s">
        <v>891</v>
      </c>
      <c r="B22" s="547" t="s">
        <v>965</v>
      </c>
    </row>
    <row r="23" spans="1:2">
      <c r="A23" s="10" t="s">
        <v>7</v>
      </c>
      <c r="B23" s="654" t="s">
        <v>966</v>
      </c>
    </row>
    <row r="24" spans="1:2">
      <c r="A24" s="10" t="s">
        <v>892</v>
      </c>
      <c r="B24" s="655" t="s">
        <v>964</v>
      </c>
    </row>
    <row r="25" spans="1:2">
      <c r="A25" s="7" t="s">
        <v>895</v>
      </c>
      <c r="B25" s="656"/>
    </row>
    <row r="26" spans="1:2">
      <c r="A26" s="10" t="s">
        <v>943</v>
      </c>
      <c r="B26" s="666" t="s">
        <v>970</v>
      </c>
    </row>
    <row r="27" spans="1:2">
      <c r="A27" s="10" t="s">
        <v>944</v>
      </c>
      <c r="B27" s="547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cale="85" fitToPage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topLeftCell="D1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6" t="s">
        <v>453</v>
      </c>
      <c r="B8" s="731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7"/>
      <c r="B9" s="732"/>
      <c r="C9" s="729" t="s">
        <v>756</v>
      </c>
      <c r="D9" s="729" t="s">
        <v>757</v>
      </c>
      <c r="E9" s="729" t="s">
        <v>758</v>
      </c>
      <c r="F9" s="729" t="s">
        <v>759</v>
      </c>
      <c r="G9" s="104" t="s">
        <v>760</v>
      </c>
      <c r="H9" s="104"/>
      <c r="I9" s="730" t="s">
        <v>818</v>
      </c>
    </row>
    <row r="10" spans="1:22" s="103" customFormat="1" ht="24" customHeight="1">
      <c r="A10" s="727"/>
      <c r="B10" s="732"/>
      <c r="C10" s="729"/>
      <c r="D10" s="729"/>
      <c r="E10" s="729"/>
      <c r="F10" s="729"/>
      <c r="G10" s="684" t="s">
        <v>516</v>
      </c>
      <c r="H10" s="684" t="s">
        <v>517</v>
      </c>
      <c r="I10" s="730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/>
      <c r="D13" s="440"/>
      <c r="E13" s="440"/>
      <c r="F13" s="440"/>
      <c r="G13" s="440"/>
      <c r="H13" s="440"/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>
        <v>1757</v>
      </c>
      <c r="G17" s="440"/>
      <c r="H17" s="440"/>
      <c r="I17" s="441">
        <f t="shared" si="0"/>
        <v>1757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1757</v>
      </c>
      <c r="G18" s="447">
        <f t="shared" si="1"/>
        <v>0</v>
      </c>
      <c r="H18" s="447">
        <f t="shared" si="1"/>
        <v>0</v>
      </c>
      <c r="I18" s="448">
        <f t="shared" si="0"/>
        <v>1757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8" t="s">
        <v>819</v>
      </c>
      <c r="B29" s="728"/>
      <c r="C29" s="728"/>
      <c r="D29" s="728"/>
      <c r="E29" s="728"/>
      <c r="F29" s="728"/>
      <c r="G29" s="728"/>
      <c r="H29" s="728"/>
      <c r="I29" s="728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8">
        <f>pdeReportingDate</f>
        <v>43216</v>
      </c>
      <c r="C31" s="688"/>
      <c r="D31" s="688"/>
      <c r="E31" s="688"/>
      <c r="F31" s="688"/>
      <c r="G31" s="115"/>
      <c r="H31" s="115"/>
      <c r="I31" s="115"/>
    </row>
    <row r="32" spans="1:16" s="107" customFormat="1">
      <c r="A32" s="659"/>
      <c r="B32" s="688"/>
      <c r="C32" s="688"/>
      <c r="D32" s="688"/>
      <c r="E32" s="688"/>
      <c r="F32" s="688"/>
      <c r="G32" s="115"/>
      <c r="H32" s="115"/>
      <c r="I32" s="115"/>
    </row>
    <row r="33" spans="1:9" s="107" customFormat="1">
      <c r="A33" s="660" t="s">
        <v>8</v>
      </c>
      <c r="B33" s="689" t="str">
        <f>authorName</f>
        <v>Людмила Бонджова</v>
      </c>
      <c r="C33" s="689"/>
      <c r="D33" s="689"/>
      <c r="E33" s="689"/>
      <c r="F33" s="689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3"/>
      <c r="C35" s="733"/>
      <c r="D35" s="733"/>
      <c r="E35" s="733"/>
      <c r="F35" s="733"/>
      <c r="G35" s="733"/>
      <c r="H35" s="733"/>
      <c r="I35" s="733"/>
    </row>
    <row r="36" spans="1:9" s="107" customFormat="1">
      <c r="A36" s="660" t="s">
        <v>894</v>
      </c>
      <c r="B36" s="734"/>
      <c r="C36" s="734"/>
      <c r="D36" s="734"/>
      <c r="E36" s="734"/>
      <c r="F36" s="734"/>
      <c r="G36" s="734"/>
      <c r="H36" s="734"/>
      <c r="I36" s="734"/>
    </row>
    <row r="37" spans="1:9" s="107" customFormat="1" ht="15.75" customHeight="1">
      <c r="A37" s="681"/>
      <c r="B37" s="691" t="str">
        <f>+Начална!B17</f>
        <v>Огнян Донев</v>
      </c>
      <c r="C37" s="687"/>
      <c r="D37" s="687"/>
      <c r="E37" s="687"/>
      <c r="F37" s="687"/>
      <c r="G37" s="687"/>
      <c r="H37" s="687"/>
      <c r="I37" s="687"/>
    </row>
    <row r="38" spans="1:9" s="107" customFormat="1" ht="15.75" customHeight="1">
      <c r="A38" s="681"/>
      <c r="B38" s="687"/>
      <c r="C38" s="687"/>
      <c r="D38" s="687"/>
      <c r="E38" s="687"/>
      <c r="F38" s="687"/>
      <c r="G38" s="687"/>
      <c r="H38" s="687"/>
      <c r="I38" s="687"/>
    </row>
    <row r="39" spans="1:9" s="107" customFormat="1" ht="15.75" customHeight="1">
      <c r="A39" s="681"/>
      <c r="B39" s="687"/>
      <c r="C39" s="687"/>
      <c r="D39" s="687"/>
      <c r="E39" s="687"/>
      <c r="F39" s="687"/>
      <c r="G39" s="687"/>
      <c r="H39" s="687"/>
      <c r="I39" s="687"/>
    </row>
    <row r="40" spans="1:9" s="107" customFormat="1" ht="15.75" customHeight="1">
      <c r="A40" s="681"/>
      <c r="B40" s="687"/>
      <c r="C40" s="687"/>
      <c r="D40" s="687"/>
      <c r="E40" s="687"/>
      <c r="F40" s="687"/>
      <c r="G40" s="687"/>
      <c r="H40" s="687"/>
      <c r="I40" s="687"/>
    </row>
    <row r="41" spans="1:9" s="107" customFormat="1">
      <c r="A41" s="681"/>
      <c r="B41" s="687"/>
      <c r="C41" s="687"/>
      <c r="D41" s="687"/>
      <c r="E41" s="687"/>
      <c r="F41" s="687"/>
      <c r="G41" s="687"/>
      <c r="H41" s="687"/>
      <c r="I41" s="687"/>
    </row>
    <row r="42" spans="1:9" s="107" customFormat="1">
      <c r="A42" s="681"/>
      <c r="B42" s="687"/>
      <c r="C42" s="687"/>
      <c r="D42" s="687"/>
      <c r="E42" s="687"/>
      <c r="F42" s="687"/>
      <c r="G42" s="687"/>
      <c r="H42" s="687"/>
      <c r="I42" s="687"/>
    </row>
    <row r="43" spans="1:9" s="107" customFormat="1">
      <c r="A43" s="681"/>
      <c r="B43" s="687"/>
      <c r="C43" s="687"/>
      <c r="D43" s="687"/>
      <c r="E43" s="687"/>
      <c r="F43" s="687"/>
      <c r="G43" s="687"/>
      <c r="H43" s="687"/>
      <c r="I43" s="687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85" zoomScaleNormal="85" zoomScaleSheetLayoutView="85" workbookViewId="0">
      <selection activeCell="B36" sqref="B36:I36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6" t="s">
        <v>453</v>
      </c>
      <c r="B8" s="731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7"/>
      <c r="B9" s="732"/>
      <c r="C9" s="729" t="s">
        <v>756</v>
      </c>
      <c r="D9" s="729" t="s">
        <v>757</v>
      </c>
      <c r="E9" s="729" t="s">
        <v>758</v>
      </c>
      <c r="F9" s="729" t="s">
        <v>759</v>
      </c>
      <c r="G9" s="104" t="s">
        <v>760</v>
      </c>
      <c r="H9" s="104"/>
      <c r="I9" s="730" t="s">
        <v>818</v>
      </c>
    </row>
    <row r="10" spans="1:22" s="103" customFormat="1" ht="24" customHeight="1">
      <c r="A10" s="727"/>
      <c r="B10" s="732"/>
      <c r="C10" s="729"/>
      <c r="D10" s="729"/>
      <c r="E10" s="729"/>
      <c r="F10" s="729"/>
      <c r="G10" s="684" t="s">
        <v>516</v>
      </c>
      <c r="H10" s="684" t="s">
        <v>517</v>
      </c>
      <c r="I10" s="730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359305</v>
      </c>
      <c r="D13" s="440"/>
      <c r="E13" s="440"/>
      <c r="F13" s="440">
        <v>770</v>
      </c>
      <c r="G13" s="440"/>
      <c r="H13" s="440"/>
      <c r="I13" s="441">
        <f>F13+G13-H13</f>
        <v>770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359305</v>
      </c>
      <c r="D18" s="447">
        <f t="shared" si="1"/>
        <v>0</v>
      </c>
      <c r="E18" s="447">
        <f t="shared" si="1"/>
        <v>0</v>
      </c>
      <c r="F18" s="447">
        <f t="shared" si="1"/>
        <v>770</v>
      </c>
      <c r="G18" s="447">
        <f t="shared" si="1"/>
        <v>0</v>
      </c>
      <c r="H18" s="447">
        <f t="shared" si="1"/>
        <v>0</v>
      </c>
      <c r="I18" s="448">
        <f t="shared" si="0"/>
        <v>770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8" t="s">
        <v>819</v>
      </c>
      <c r="B29" s="728"/>
      <c r="C29" s="728"/>
      <c r="D29" s="728"/>
      <c r="E29" s="728"/>
      <c r="F29" s="728"/>
      <c r="G29" s="728"/>
      <c r="H29" s="728"/>
      <c r="I29" s="728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8">
        <f>pdeReportingDate</f>
        <v>43216</v>
      </c>
      <c r="C31" s="688"/>
      <c r="D31" s="688"/>
      <c r="E31" s="688"/>
      <c r="F31" s="688"/>
      <c r="G31" s="115"/>
      <c r="H31" s="115"/>
      <c r="I31" s="115"/>
    </row>
    <row r="32" spans="1:16" s="107" customFormat="1">
      <c r="A32" s="659"/>
      <c r="B32" s="688"/>
      <c r="C32" s="688"/>
      <c r="D32" s="688"/>
      <c r="E32" s="688"/>
      <c r="F32" s="688"/>
      <c r="G32" s="115"/>
      <c r="H32" s="115"/>
      <c r="I32" s="115"/>
    </row>
    <row r="33" spans="1:9" s="107" customFormat="1">
      <c r="A33" s="660" t="s">
        <v>8</v>
      </c>
      <c r="B33" s="689" t="str">
        <f>authorName</f>
        <v>Людмила Бонджова</v>
      </c>
      <c r="C33" s="689"/>
      <c r="D33" s="689"/>
      <c r="E33" s="689"/>
      <c r="F33" s="689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3"/>
      <c r="C35" s="733"/>
      <c r="D35" s="733"/>
      <c r="E35" s="733"/>
      <c r="F35" s="733"/>
      <c r="G35" s="733"/>
      <c r="H35" s="733"/>
      <c r="I35" s="733"/>
    </row>
    <row r="36" spans="1:9" s="107" customFormat="1">
      <c r="A36" s="660" t="s">
        <v>894</v>
      </c>
      <c r="B36" s="734"/>
      <c r="C36" s="734"/>
      <c r="D36" s="734"/>
      <c r="E36" s="734"/>
      <c r="F36" s="734"/>
      <c r="G36" s="734"/>
      <c r="H36" s="734"/>
      <c r="I36" s="734"/>
    </row>
    <row r="37" spans="1:9" s="107" customFormat="1" ht="15.75" customHeight="1">
      <c r="A37" s="681"/>
      <c r="B37" s="691" t="str">
        <f>+Начална!B17</f>
        <v>Огнян Донев</v>
      </c>
      <c r="C37" s="687"/>
      <c r="D37" s="687"/>
      <c r="E37" s="687"/>
      <c r="F37" s="687"/>
      <c r="G37" s="687"/>
      <c r="H37" s="687"/>
      <c r="I37" s="687"/>
    </row>
    <row r="38" spans="1:9" s="107" customFormat="1" ht="15.75" customHeight="1">
      <c r="A38" s="681"/>
      <c r="B38" s="687"/>
      <c r="C38" s="687"/>
      <c r="D38" s="687"/>
      <c r="E38" s="687"/>
      <c r="F38" s="687"/>
      <c r="G38" s="687"/>
      <c r="H38" s="687"/>
      <c r="I38" s="687"/>
    </row>
    <row r="39" spans="1:9" s="107" customFormat="1" ht="15.75" customHeight="1">
      <c r="A39" s="681"/>
      <c r="B39" s="687"/>
      <c r="C39" s="687"/>
      <c r="D39" s="687"/>
      <c r="E39" s="687"/>
      <c r="F39" s="687"/>
      <c r="G39" s="687"/>
      <c r="H39" s="687"/>
      <c r="I39" s="687"/>
    </row>
    <row r="40" spans="1:9" s="107" customFormat="1" ht="15.75" customHeight="1">
      <c r="A40" s="681"/>
      <c r="B40" s="687"/>
      <c r="C40" s="687"/>
      <c r="D40" s="687"/>
      <c r="E40" s="687"/>
      <c r="F40" s="687"/>
      <c r="G40" s="687"/>
      <c r="H40" s="687"/>
      <c r="I40" s="687"/>
    </row>
    <row r="41" spans="1:9" s="107" customFormat="1">
      <c r="A41" s="681"/>
      <c r="B41" s="687"/>
      <c r="C41" s="687"/>
      <c r="D41" s="687"/>
      <c r="E41" s="687"/>
      <c r="F41" s="687"/>
      <c r="G41" s="687"/>
      <c r="H41" s="687"/>
      <c r="I41" s="687"/>
    </row>
    <row r="42" spans="1:9" s="107" customFormat="1">
      <c r="A42" s="681"/>
      <c r="B42" s="687"/>
      <c r="C42" s="687"/>
      <c r="D42" s="687"/>
      <c r="E42" s="687"/>
      <c r="F42" s="687"/>
      <c r="G42" s="687"/>
      <c r="H42" s="687"/>
      <c r="I42" s="687"/>
    </row>
    <row r="43" spans="1:9" s="107" customFormat="1">
      <c r="A43" s="681"/>
      <c r="B43" s="687"/>
      <c r="C43" s="687"/>
      <c r="D43" s="687"/>
      <c r="E43" s="687"/>
      <c r="F43" s="687"/>
      <c r="G43" s="687"/>
      <c r="H43" s="687"/>
      <c r="I43" s="687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A29" sqref="A29:I29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>
      <selection activeCell="A29" sqref="A29:I29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75">
      <c r="A2" s="630" t="str">
        <f>CONCATENATE("на информацията, въведена в справките на ",UPPER(pdeName))</f>
        <v>на информацията, въведена в справките на СОФАРМА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75">
      <c r="A3" s="630" t="str">
        <f>CONCATENATE("за периода от ",TEXT(startDate,"dd.mm.yyyy г.")," до ",TEXT(endDate,"dd.mm.yyyy г."))</f>
        <v>за периода от 01.01.2017 г. до 31.12.2017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956</v>
      </c>
      <c r="B6" s="634" t="s">
        <v>920</v>
      </c>
      <c r="C6" s="641">
        <f>'1-Баланс'!C95</f>
        <v>980733</v>
      </c>
      <c r="D6" s="642">
        <f t="shared" ref="D6:D15" si="0">C6-E6</f>
        <v>0</v>
      </c>
      <c r="E6" s="641">
        <f>'1-Баланс'!G95</f>
        <v>980733</v>
      </c>
      <c r="F6" s="635" t="s">
        <v>921</v>
      </c>
      <c r="G6" s="643" t="s">
        <v>956</v>
      </c>
    </row>
    <row r="7" spans="1:10" ht="18.75" customHeight="1">
      <c r="A7" s="643" t="s">
        <v>956</v>
      </c>
      <c r="B7" s="634" t="s">
        <v>919</v>
      </c>
      <c r="C7" s="641">
        <f>'1-Баланс'!G37</f>
        <v>469883</v>
      </c>
      <c r="D7" s="642">
        <f t="shared" si="0"/>
        <v>368919</v>
      </c>
      <c r="E7" s="641">
        <f>'1-Баланс'!G18</f>
        <v>100964</v>
      </c>
      <c r="F7" s="635" t="s">
        <v>455</v>
      </c>
      <c r="G7" s="643" t="s">
        <v>956</v>
      </c>
    </row>
    <row r="8" spans="1:10" ht="18.75" customHeight="1">
      <c r="A8" s="643" t="s">
        <v>956</v>
      </c>
      <c r="B8" s="634" t="s">
        <v>917</v>
      </c>
      <c r="C8" s="641">
        <f>ABS('1-Баланс'!G32)-ABS('1-Баланс'!G33)</f>
        <v>39998</v>
      </c>
      <c r="D8" s="642">
        <f t="shared" si="0"/>
        <v>0</v>
      </c>
      <c r="E8" s="641">
        <f>ABS('2-Отчет за доходите'!C44)-ABS('2-Отчет за доходите'!G44)</f>
        <v>39998</v>
      </c>
      <c r="F8" s="635" t="s">
        <v>918</v>
      </c>
      <c r="G8" s="644" t="s">
        <v>958</v>
      </c>
    </row>
    <row r="9" spans="1:10" ht="18.75" customHeight="1">
      <c r="A9" s="643" t="s">
        <v>956</v>
      </c>
      <c r="B9" s="634" t="s">
        <v>923</v>
      </c>
      <c r="C9" s="641">
        <f>'1-Баланс'!D92</f>
        <v>22539</v>
      </c>
      <c r="D9" s="642">
        <f t="shared" si="0"/>
        <v>200</v>
      </c>
      <c r="E9" s="641">
        <f>'3-Отчет за паричния поток'!C45</f>
        <v>22339</v>
      </c>
      <c r="F9" s="635" t="s">
        <v>922</v>
      </c>
      <c r="G9" s="644" t="s">
        <v>957</v>
      </c>
    </row>
    <row r="10" spans="1:10" ht="18.75" customHeight="1">
      <c r="A10" s="643" t="s">
        <v>956</v>
      </c>
      <c r="B10" s="634" t="s">
        <v>924</v>
      </c>
      <c r="C10" s="641">
        <f>'1-Баланс'!C92</f>
        <v>33328</v>
      </c>
      <c r="D10" s="642">
        <f t="shared" si="0"/>
        <v>10714</v>
      </c>
      <c r="E10" s="641">
        <f>'3-Отчет за паричния поток'!C46</f>
        <v>22614</v>
      </c>
      <c r="F10" s="635" t="s">
        <v>925</v>
      </c>
      <c r="G10" s="644" t="s">
        <v>957</v>
      </c>
    </row>
    <row r="11" spans="1:10" ht="18.75" customHeight="1">
      <c r="A11" s="643" t="s">
        <v>956</v>
      </c>
      <c r="B11" s="634" t="s">
        <v>919</v>
      </c>
      <c r="C11" s="641">
        <f>'1-Баланс'!G37</f>
        <v>469883</v>
      </c>
      <c r="D11" s="642">
        <f t="shared" si="0"/>
        <v>0</v>
      </c>
      <c r="E11" s="641">
        <f>'4-Отчет за собствения капитал'!L34</f>
        <v>469883</v>
      </c>
      <c r="F11" s="635" t="s">
        <v>926</v>
      </c>
      <c r="G11" s="644" t="s">
        <v>959</v>
      </c>
    </row>
    <row r="12" spans="1:10" ht="18.75" customHeight="1">
      <c r="A12" s="643" t="s">
        <v>956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960</v>
      </c>
    </row>
    <row r="13" spans="1:10" ht="18.75" customHeight="1">
      <c r="A13" s="643" t="s">
        <v>956</v>
      </c>
      <c r="B13" s="634" t="s">
        <v>928</v>
      </c>
      <c r="C13" s="641">
        <f>'1-Баланс'!C37</f>
        <v>1414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960</v>
      </c>
    </row>
    <row r="14" spans="1:10" ht="18.75" customHeight="1">
      <c r="A14" s="643" t="s">
        <v>956</v>
      </c>
      <c r="B14" s="634" t="s">
        <v>929</v>
      </c>
      <c r="C14" s="641">
        <f>'1-Баланс'!C38</f>
        <v>18122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960</v>
      </c>
    </row>
    <row r="15" spans="1:10" ht="18.75" customHeight="1">
      <c r="A15" s="643" t="s">
        <v>956</v>
      </c>
      <c r="B15" s="634" t="s">
        <v>930</v>
      </c>
      <c r="C15" s="641">
        <f>'1-Баланс'!C39</f>
        <v>7982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960</v>
      </c>
    </row>
  </sheetData>
  <sheetProtection insertRows="0"/>
  <customSheetViews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57" t="s">
        <v>861</v>
      </c>
      <c r="B1" s="557" t="s">
        <v>856</v>
      </c>
      <c r="C1" s="557" t="s">
        <v>860</v>
      </c>
      <c r="D1" s="557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5">
      <c r="A3" s="560">
        <v>1</v>
      </c>
      <c r="B3" s="558" t="s">
        <v>859</v>
      </c>
      <c r="C3" s="559" t="s">
        <v>858</v>
      </c>
      <c r="D3" s="609">
        <f>(ABS('1-Баланс'!G32)-ABS('1-Баланс'!G33))/'2-Отчет за доходите'!G16</f>
        <v>3.9001245177011125E-2</v>
      </c>
      <c r="E3" s="613"/>
    </row>
    <row r="4" spans="1:5" ht="31.5">
      <c r="A4" s="560">
        <v>2</v>
      </c>
      <c r="B4" s="558" t="s">
        <v>885</v>
      </c>
      <c r="C4" s="559" t="s">
        <v>862</v>
      </c>
      <c r="D4" s="609">
        <f>(ABS('1-Баланс'!G32)-ABS('1-Баланс'!G33))/'1-Баланс'!G37</f>
        <v>8.5123317932336351E-2</v>
      </c>
    </row>
    <row r="5" spans="1:5" ht="31.5">
      <c r="A5" s="560">
        <v>3</v>
      </c>
      <c r="B5" s="558" t="s">
        <v>863</v>
      </c>
      <c r="C5" s="559" t="s">
        <v>864</v>
      </c>
      <c r="D5" s="609">
        <f>(ABS('1-Баланс'!G32)-ABS('1-Баланс'!G33))/('1-Баланс'!G56+'1-Баланс'!G79)</f>
        <v>8.3743873305933761E-2</v>
      </c>
    </row>
    <row r="6" spans="1:5" ht="31.5">
      <c r="A6" s="560">
        <v>4</v>
      </c>
      <c r="B6" s="558" t="s">
        <v>886</v>
      </c>
      <c r="C6" s="559" t="s">
        <v>865</v>
      </c>
      <c r="D6" s="609">
        <f>(ABS('1-Баланс'!G32)-ABS('1-Баланс'!G33))/('1-Баланс'!C95)</f>
        <v>4.078378111065907E-2</v>
      </c>
    </row>
    <row r="7" spans="1:5" ht="24" customHeight="1">
      <c r="A7" s="612" t="s">
        <v>866</v>
      </c>
      <c r="B7" s="610"/>
      <c r="C7" s="610"/>
      <c r="D7" s="611"/>
    </row>
    <row r="8" spans="1:5" ht="31.5">
      <c r="A8" s="560">
        <v>5</v>
      </c>
      <c r="B8" s="558" t="s">
        <v>867</v>
      </c>
      <c r="C8" s="559" t="s">
        <v>868</v>
      </c>
      <c r="D8" s="608">
        <f>'2-Отчет за доходите'!G36/'2-Отчет за доходите'!C36</f>
        <v>1.053269864011755</v>
      </c>
    </row>
    <row r="9" spans="1:5" ht="24" customHeight="1">
      <c r="A9" s="612" t="s">
        <v>869</v>
      </c>
      <c r="B9" s="610"/>
      <c r="C9" s="610"/>
      <c r="D9" s="611"/>
    </row>
    <row r="10" spans="1:5" ht="31.5">
      <c r="A10" s="560">
        <v>6</v>
      </c>
      <c r="B10" s="558" t="s">
        <v>870</v>
      </c>
      <c r="C10" s="559" t="s">
        <v>871</v>
      </c>
      <c r="D10" s="608">
        <f>'1-Баланс'!C94/'1-Баланс'!G79</f>
        <v>1.2887650228140517</v>
      </c>
    </row>
    <row r="11" spans="1:5" ht="63">
      <c r="A11" s="560">
        <v>7</v>
      </c>
      <c r="B11" s="558" t="s">
        <v>872</v>
      </c>
      <c r="C11" s="559" t="s">
        <v>939</v>
      </c>
      <c r="D11" s="608">
        <f>('1-Баланс'!C76+'1-Баланс'!C85+'1-Баланс'!C92)/'1-Баланс'!G79</f>
        <v>0.73533184761119019</v>
      </c>
    </row>
    <row r="12" spans="1:5" ht="47.25">
      <c r="A12" s="560">
        <v>8</v>
      </c>
      <c r="B12" s="558" t="s">
        <v>873</v>
      </c>
      <c r="C12" s="559" t="s">
        <v>940</v>
      </c>
      <c r="D12" s="608">
        <f>('1-Баланс'!C85+'1-Баланс'!C92)/'1-Баланс'!G79</f>
        <v>8.3830949638043883E-2</v>
      </c>
    </row>
    <row r="13" spans="1:5" ht="31.5">
      <c r="A13" s="560">
        <v>9</v>
      </c>
      <c r="B13" s="558" t="s">
        <v>874</v>
      </c>
      <c r="C13" s="559" t="s">
        <v>875</v>
      </c>
      <c r="D13" s="608">
        <f>'1-Баланс'!C92/'1-Баланс'!G79</f>
        <v>8.3830949638043883E-2</v>
      </c>
    </row>
    <row r="14" spans="1:5" ht="24" customHeight="1">
      <c r="A14" s="612" t="s">
        <v>876</v>
      </c>
      <c r="B14" s="610"/>
      <c r="C14" s="610"/>
      <c r="D14" s="611"/>
    </row>
    <row r="15" spans="1:5" ht="31.5">
      <c r="A15" s="560">
        <v>10</v>
      </c>
      <c r="B15" s="558" t="s">
        <v>890</v>
      </c>
      <c r="C15" s="559" t="s">
        <v>877</v>
      </c>
      <c r="D15" s="608">
        <f>'2-Отчет за доходите'!G16/('1-Баланс'!C20+'1-Баланс'!C21+'1-Баланс'!C22+'1-Баланс'!C28+'1-Баланс'!C65)</f>
        <v>1.6840320596923755</v>
      </c>
    </row>
    <row r="16" spans="1:5" ht="31.5">
      <c r="A16" s="615">
        <v>11</v>
      </c>
      <c r="B16" s="558" t="s">
        <v>876</v>
      </c>
      <c r="C16" s="559" t="s">
        <v>889</v>
      </c>
      <c r="D16" s="616">
        <f>'2-Отчет за доходите'!G16/('1-Баланс'!C95)</f>
        <v>1.0457045903421216</v>
      </c>
    </row>
    <row r="17" spans="1:5" ht="24" customHeight="1">
      <c r="A17" s="612" t="s">
        <v>879</v>
      </c>
      <c r="B17" s="610"/>
      <c r="C17" s="610"/>
      <c r="D17" s="611"/>
    </row>
    <row r="18" spans="1:5" ht="31.5">
      <c r="A18" s="560">
        <v>12</v>
      </c>
      <c r="B18" s="558" t="s">
        <v>906</v>
      </c>
      <c r="C18" s="559" t="s">
        <v>878</v>
      </c>
      <c r="D18" s="608">
        <f>'1-Баланс'!G56/('1-Баланс'!G37+'1-Баланс'!G56)</f>
        <v>0.14558027726459422</v>
      </c>
    </row>
    <row r="19" spans="1:5" ht="31.5">
      <c r="A19" s="560">
        <v>13</v>
      </c>
      <c r="B19" s="558" t="s">
        <v>907</v>
      </c>
      <c r="C19" s="559" t="s">
        <v>880</v>
      </c>
      <c r="D19" s="608">
        <f>D4/D5</f>
        <v>1.0164721856291885</v>
      </c>
    </row>
    <row r="20" spans="1:5" ht="31.5">
      <c r="A20" s="560">
        <v>14</v>
      </c>
      <c r="B20" s="558" t="s">
        <v>881</v>
      </c>
      <c r="C20" s="559" t="s">
        <v>882</v>
      </c>
      <c r="D20" s="608">
        <f>D6/D5</f>
        <v>0.48700614744278004</v>
      </c>
    </row>
    <row r="21" spans="1:5" ht="31.5">
      <c r="A21" s="560">
        <v>15</v>
      </c>
      <c r="B21" s="558" t="s">
        <v>883</v>
      </c>
      <c r="C21" s="559" t="s">
        <v>884</v>
      </c>
      <c r="D21" s="645">
        <f>'2-Отчет за доходите'!C37+'2-Отчет за доходите'!C25</f>
        <v>60054</v>
      </c>
      <c r="E21" s="663"/>
    </row>
    <row r="22" spans="1:5" ht="63">
      <c r="A22" s="560">
        <v>16</v>
      </c>
      <c r="B22" s="558" t="s">
        <v>887</v>
      </c>
      <c r="C22" s="559" t="s">
        <v>888</v>
      </c>
      <c r="D22" s="614">
        <f>D21/'1-Баланс'!G37</f>
        <v>0.12780628369189778</v>
      </c>
    </row>
    <row r="23" spans="1:5" ht="31.5">
      <c r="A23" s="560">
        <v>17</v>
      </c>
      <c r="B23" s="558" t="s">
        <v>952</v>
      </c>
      <c r="C23" s="559" t="s">
        <v>953</v>
      </c>
      <c r="D23" s="614">
        <f>(D21+'2-Отчет за доходите'!C14)/'2-Отчет за доходите'!G31</f>
        <v>8.7106142315294829E-2</v>
      </c>
    </row>
    <row r="24" spans="1:5" ht="31.5">
      <c r="A24" s="560">
        <v>18</v>
      </c>
      <c r="B24" s="558" t="s">
        <v>954</v>
      </c>
      <c r="C24" s="559" t="s">
        <v>955</v>
      </c>
      <c r="D24" s="614">
        <f>('1-Баланс'!G56+'1-Баланс'!G79)/(D21+'2-Отчет за доходите'!C14)</f>
        <v>5.2973869257558617</v>
      </c>
    </row>
  </sheetData>
  <sheetProtection password="D554" sheet="1" objects="1" scenarios="1" insertRows="0"/>
  <customSheetViews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8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9">
        <f t="shared" ref="C3:C34" si="2">endDate</f>
        <v>43100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51968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9">
        <f t="shared" si="2"/>
        <v>43100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129130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9">
        <f t="shared" si="2"/>
        <v>43100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100868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9">
        <f t="shared" si="2"/>
        <v>43100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12170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9">
        <f t="shared" si="2"/>
        <v>43100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7632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9">
        <f t="shared" si="2"/>
        <v>43100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6749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9">
        <f t="shared" si="2"/>
        <v>43100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9103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9">
        <f t="shared" si="2"/>
        <v>43100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9">
        <f t="shared" si="2"/>
        <v>43100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317620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9">
        <f t="shared" si="2"/>
        <v>43100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9811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9">
        <f t="shared" si="2"/>
        <v>43100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9">
        <f t="shared" si="2"/>
        <v>43100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50375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9">
        <f t="shared" si="2"/>
        <v>43100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9873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9">
        <f t="shared" si="2"/>
        <v>43100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9">
        <f t="shared" si="2"/>
        <v>43100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3201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9">
        <f t="shared" si="2"/>
        <v>43100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63449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9">
        <f t="shared" si="2"/>
        <v>43100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23147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9">
        <f t="shared" si="2"/>
        <v>43100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9">
        <f t="shared" si="2"/>
        <v>43100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23147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9">
        <f t="shared" si="2"/>
        <v>43100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27518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9">
        <f t="shared" si="2"/>
        <v>43100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9">
        <f t="shared" si="2"/>
        <v>43100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1414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9">
        <f t="shared" si="2"/>
        <v>43100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18122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9">
        <f t="shared" si="2"/>
        <v>43100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7982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9">
        <f t="shared" si="2"/>
        <v>43100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9">
        <f t="shared" si="2"/>
        <v>43100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9">
        <f t="shared" si="2"/>
        <v>43100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9">
        <f t="shared" si="2"/>
        <v>43100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9">
        <f t="shared" si="2"/>
        <v>43100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9">
        <f t="shared" si="2"/>
        <v>43100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9">
        <f t="shared" si="2"/>
        <v>43100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27518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9">
        <f t="shared" si="2"/>
        <v>43100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20599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9">
        <f t="shared" ref="C35:C66" si="5">endDate</f>
        <v>43100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1216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9">
        <f t="shared" si="5"/>
        <v>43100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9">
        <f t="shared" si="5"/>
        <v>43100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3667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9">
        <f t="shared" si="5"/>
        <v>43100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25482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9">
        <f t="shared" si="5"/>
        <v>43100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9">
        <f t="shared" si="5"/>
        <v>43100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1342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9">
        <f t="shared" si="5"/>
        <v>43100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468369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9">
        <f t="shared" si="5"/>
        <v>43100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33102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9">
        <f t="shared" si="5"/>
        <v>43100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38354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9">
        <f t="shared" si="5"/>
        <v>43100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140218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9">
        <f t="shared" si="5"/>
        <v>43100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6435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9">
        <f t="shared" si="5"/>
        <v>43100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9">
        <f t="shared" si="5"/>
        <v>43100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9">
        <f t="shared" si="5"/>
        <v>43100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218109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9">
        <f t="shared" si="5"/>
        <v>43100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4694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9">
        <f t="shared" si="5"/>
        <v>43100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226857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9">
        <f t="shared" si="5"/>
        <v>43100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4421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9">
        <f t="shared" si="5"/>
        <v>43100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3219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9">
        <f t="shared" si="5"/>
        <v>43100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5606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9">
        <f t="shared" si="5"/>
        <v>43100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8075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9">
        <f t="shared" si="5"/>
        <v>43100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9">
        <f t="shared" si="5"/>
        <v>43100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6140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9">
        <f t="shared" si="5"/>
        <v>43100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259012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9">
        <f t="shared" si="5"/>
        <v>43100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9">
        <f t="shared" si="5"/>
        <v>43100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9">
        <f t="shared" si="5"/>
        <v>43100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9">
        <f t="shared" si="5"/>
        <v>43100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9">
        <f t="shared" si="5"/>
        <v>43100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9">
        <f t="shared" si="5"/>
        <v>43100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9">
        <f t="shared" si="5"/>
        <v>43100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9">
        <f t="shared" si="5"/>
        <v>43100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2337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9">
        <f t="shared" si="5"/>
        <v>43100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17388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9">
        <f t="shared" ref="C67:C98" si="8">endDate</f>
        <v>43100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13603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9">
        <f t="shared" si="8"/>
        <v>43100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9">
        <f t="shared" si="8"/>
        <v>43100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33328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9">
        <f t="shared" si="8"/>
        <v>43100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1915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9">
        <f t="shared" si="8"/>
        <v>43100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512364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9">
        <f t="shared" si="8"/>
        <v>43100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980733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9">
        <f t="shared" si="8"/>
        <v>43100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9">
        <f t="shared" si="8"/>
        <v>43100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9">
        <f t="shared" si="8"/>
        <v>43100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9">
        <f t="shared" si="8"/>
        <v>43100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-33834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9">
        <f t="shared" si="8"/>
        <v>43100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9">
        <f t="shared" si="8"/>
        <v>43100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9">
        <f t="shared" si="8"/>
        <v>43100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100964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9">
        <f t="shared" si="8"/>
        <v>43100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9">
        <f t="shared" si="8"/>
        <v>43100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35744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9">
        <f t="shared" si="8"/>
        <v>43100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51666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9">
        <f t="shared" si="8"/>
        <v>43100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51666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9">
        <f t="shared" si="8"/>
        <v>43100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9">
        <f t="shared" si="8"/>
        <v>43100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9">
        <f t="shared" si="8"/>
        <v>43100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87410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9">
        <f t="shared" si="8"/>
        <v>43100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241511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9">
        <f t="shared" si="8"/>
        <v>43100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241511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9">
        <f t="shared" si="8"/>
        <v>43100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9">
        <f t="shared" si="8"/>
        <v>43100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9">
        <f t="shared" si="8"/>
        <v>43100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39998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9">
        <f t="shared" si="8"/>
        <v>43100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9">
        <f t="shared" si="8"/>
        <v>43100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281509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9">
        <f t="shared" si="8"/>
        <v>43100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469883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9">
        <f t="shared" si="8"/>
        <v>43100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33227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9">
        <f t="shared" si="8"/>
        <v>43100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9">
        <f t="shared" si="8"/>
        <v>43100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50526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9">
        <f t="shared" si="8"/>
        <v>43100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9">
        <f t="shared" ref="C99:C125" si="11">endDate</f>
        <v>43100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9">
        <f t="shared" si="11"/>
        <v>43100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9">
        <f t="shared" si="11"/>
        <v>43100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2123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9">
        <f t="shared" si="11"/>
        <v>43100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52649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9">
        <f t="shared" si="11"/>
        <v>43100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5458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9">
        <f t="shared" si="11"/>
        <v>43100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9">
        <f t="shared" si="11"/>
        <v>43100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13704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9">
        <f t="shared" si="11"/>
        <v>43100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8250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9">
        <f t="shared" si="11"/>
        <v>43100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80061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9">
        <f t="shared" si="11"/>
        <v>43100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194165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9">
        <f t="shared" si="11"/>
        <v>43100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14478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9">
        <f t="shared" si="11"/>
        <v>43100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156352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9">
        <f t="shared" si="11"/>
        <v>43100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757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9">
        <f t="shared" si="11"/>
        <v>43100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157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9">
        <f t="shared" si="11"/>
        <v>43100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134556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9">
        <f t="shared" si="11"/>
        <v>43100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612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9">
        <f t="shared" si="11"/>
        <v>43100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10317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9">
        <f t="shared" si="11"/>
        <v>43100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2578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9">
        <f t="shared" si="11"/>
        <v>43100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7375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9">
        <f t="shared" si="11"/>
        <v>43100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32567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9">
        <f t="shared" si="11"/>
        <v>43100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9">
        <f t="shared" si="11"/>
        <v>43100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397562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9">
        <f t="shared" si="11"/>
        <v>43100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9">
        <f t="shared" si="11"/>
        <v>43100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9">
        <f t="shared" si="11"/>
        <v>43100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9">
        <f t="shared" si="11"/>
        <v>43100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397562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9">
        <f t="shared" si="11"/>
        <v>43100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980733</v>
      </c>
    </row>
    <row r="126" spans="1:8" s="483" customFormat="1">
      <c r="C126" s="548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9">
        <f t="shared" ref="C127:C158" si="14">endDate</f>
        <v>43100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90153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9">
        <f t="shared" si="14"/>
        <v>43100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63546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9">
        <f t="shared" si="14"/>
        <v>43100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30108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9">
        <f t="shared" si="14"/>
        <v>43100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86314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9">
        <f t="shared" si="14"/>
        <v>43100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15110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9">
        <f t="shared" si="14"/>
        <v>43100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679951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9">
        <f t="shared" si="14"/>
        <v>43100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-8741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9">
        <f t="shared" si="14"/>
        <v>43100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15107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9">
        <f t="shared" si="14"/>
        <v>43100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3457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9">
        <f t="shared" si="14"/>
        <v>43100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9">
        <f t="shared" si="14"/>
        <v>43100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971548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9">
        <f t="shared" si="14"/>
        <v>43100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7704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9">
        <f t="shared" si="14"/>
        <v>43100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9">
        <f t="shared" si="14"/>
        <v>43100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2904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9">
        <f t="shared" si="14"/>
        <v>43100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1023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9">
        <f t="shared" si="14"/>
        <v>43100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11631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9">
        <f t="shared" si="14"/>
        <v>43100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983179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9">
        <f t="shared" si="14"/>
        <v>43100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51903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9">
        <f t="shared" si="14"/>
        <v>43100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447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9">
        <f t="shared" si="14"/>
        <v>43100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9">
        <f t="shared" si="14"/>
        <v>43100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982732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9">
        <f t="shared" si="14"/>
        <v>43100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52350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9">
        <f t="shared" si="14"/>
        <v>43100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6578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9">
        <f t="shared" si="14"/>
        <v>43100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6578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9">
        <f t="shared" si="14"/>
        <v>43100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9">
        <f t="shared" si="14"/>
        <v>43100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9">
        <f t="shared" si="14"/>
        <v>43100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45772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9">
        <f t="shared" si="14"/>
        <v>43100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5774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9">
        <f t="shared" si="14"/>
        <v>43100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39998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9">
        <f t="shared" si="14"/>
        <v>43100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1035082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9">
        <f t="shared" si="14"/>
        <v>43100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249530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9">
        <f t="shared" si="14"/>
        <v>43100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767575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9">
        <f t="shared" ref="C159:C179" si="17">endDate</f>
        <v>43100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7029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9">
        <f t="shared" si="17"/>
        <v>43100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1423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9">
        <f t="shared" si="17"/>
        <v>43100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1025557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9">
        <f t="shared" si="17"/>
        <v>43100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1156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9">
        <f t="shared" si="17"/>
        <v>43100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9">
        <f t="shared" si="17"/>
        <v>43100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5249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9">
        <f t="shared" si="17"/>
        <v>43100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155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9">
        <f t="shared" si="17"/>
        <v>43100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2965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9">
        <f t="shared" si="17"/>
        <v>43100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9">
        <f t="shared" si="17"/>
        <v>43100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9">
        <f t="shared" si="17"/>
        <v>43100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8369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9">
        <f t="shared" si="17"/>
        <v>43100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1035082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9">
        <f t="shared" si="17"/>
        <v>43100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9">
        <f t="shared" si="17"/>
        <v>43100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9">
        <f t="shared" si="17"/>
        <v>43100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9">
        <f t="shared" si="17"/>
        <v>43100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1035082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9">
        <f t="shared" si="17"/>
        <v>43100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9">
        <f t="shared" si="17"/>
        <v>43100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9">
        <f t="shared" si="17"/>
        <v>43100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9">
        <f t="shared" si="17"/>
        <v>43100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9">
        <f t="shared" si="17"/>
        <v>43100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1035082</v>
      </c>
    </row>
    <row r="180" spans="1:8" s="483" customFormat="1">
      <c r="C180" s="548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9">
        <f t="shared" ref="C181:C216" si="20">endDate</f>
        <v>43100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1058642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9">
        <f t="shared" si="20"/>
        <v>43100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-950645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9">
        <f t="shared" si="20"/>
        <v>43100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9">
        <f t="shared" si="20"/>
        <v>43100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-94348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9">
        <f t="shared" si="20"/>
        <v>43100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-57211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9">
        <f t="shared" si="20"/>
        <v>43100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-6136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9">
        <f t="shared" si="20"/>
        <v>43100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9">
        <f t="shared" si="20"/>
        <v>43100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-5363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9">
        <f t="shared" si="20"/>
        <v>43100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-1308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9">
        <f t="shared" si="20"/>
        <v>43100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-1975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9">
        <f t="shared" si="20"/>
        <v>43100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-58344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9">
        <f t="shared" si="20"/>
        <v>43100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-22540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9">
        <f t="shared" si="20"/>
        <v>43100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5186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9">
        <f t="shared" si="20"/>
        <v>43100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-105392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9">
        <f t="shared" si="20"/>
        <v>43100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100937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9">
        <f t="shared" si="20"/>
        <v>43100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1218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9">
        <f t="shared" si="20"/>
        <v>43100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-57042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9">
        <f t="shared" si="20"/>
        <v>43100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731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9">
        <f t="shared" si="20"/>
        <v>43100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148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9">
        <f t="shared" si="20"/>
        <v>43100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9">
        <f t="shared" si="20"/>
        <v>43100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-53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9">
        <f t="shared" si="20"/>
        <v>43100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-76807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9">
        <f t="shared" si="20"/>
        <v>43100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675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9">
        <f t="shared" si="20"/>
        <v>43100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-14500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9">
        <f t="shared" si="20"/>
        <v>43100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58441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9">
        <f t="shared" si="20"/>
        <v>43100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-20325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9">
        <f t="shared" si="20"/>
        <v>43100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-1745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9">
        <f t="shared" si="20"/>
        <v>43100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-2564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9">
        <f t="shared" si="20"/>
        <v>43100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-15478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9">
        <f t="shared" si="20"/>
        <v>43100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130922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9">
        <f t="shared" si="20"/>
        <v>43100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135426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9">
        <f t="shared" si="20"/>
        <v>43100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275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9">
        <f t="shared" si="20"/>
        <v>43100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22339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9">
        <f t="shared" si="20"/>
        <v>43100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22614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9">
        <f t="shared" si="20"/>
        <v>43100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19725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9">
        <f t="shared" si="20"/>
        <v>43100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13603</v>
      </c>
    </row>
    <row r="217" spans="1:8" s="483" customFormat="1">
      <c r="C217" s="548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9">
        <f t="shared" ref="C218:C281" si="23">endDate</f>
        <v>43100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115297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9">
        <f t="shared" si="23"/>
        <v>43100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9">
        <f t="shared" si="23"/>
        <v>43100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9">
        <f t="shared" si="23"/>
        <v>43100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9">
        <f t="shared" si="23"/>
        <v>43100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115297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9">
        <f t="shared" si="23"/>
        <v>43100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9">
        <f t="shared" si="23"/>
        <v>43100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9">
        <f t="shared" si="23"/>
        <v>43100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9">
        <f t="shared" si="23"/>
        <v>43100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9">
        <f t="shared" si="23"/>
        <v>43100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9">
        <f t="shared" si="23"/>
        <v>43100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9">
        <f t="shared" si="23"/>
        <v>43100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9">
        <f t="shared" si="23"/>
        <v>43100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9">
        <f t="shared" si="23"/>
        <v>43100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9">
        <f t="shared" si="23"/>
        <v>43100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9">
        <f t="shared" si="23"/>
        <v>43100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9">
        <f t="shared" si="23"/>
        <v>43100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9">
        <f t="shared" si="23"/>
        <v>43100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-14333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9">
        <f t="shared" si="23"/>
        <v>43100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100964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9">
        <f t="shared" si="23"/>
        <v>43100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9">
        <f t="shared" si="23"/>
        <v>43100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9">
        <f t="shared" si="23"/>
        <v>43100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100964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9">
        <f t="shared" si="23"/>
        <v>43100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9">
        <f t="shared" si="23"/>
        <v>43100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9">
        <f t="shared" si="23"/>
        <v>43100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9">
        <f t="shared" si="23"/>
        <v>43100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9">
        <f t="shared" si="23"/>
        <v>43100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9">
        <f t="shared" si="23"/>
        <v>43100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9">
        <f t="shared" si="23"/>
        <v>43100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9">
        <f t="shared" si="23"/>
        <v>43100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9">
        <f t="shared" si="23"/>
        <v>43100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9">
        <f t="shared" si="23"/>
        <v>43100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9">
        <f t="shared" si="23"/>
        <v>43100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9">
        <f t="shared" si="23"/>
        <v>43100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9">
        <f t="shared" si="23"/>
        <v>43100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9">
        <f t="shared" si="23"/>
        <v>43100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9">
        <f t="shared" si="23"/>
        <v>43100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9">
        <f t="shared" si="23"/>
        <v>43100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9">
        <f t="shared" si="23"/>
        <v>43100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9">
        <f t="shared" si="23"/>
        <v>43100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9">
        <f t="shared" si="23"/>
        <v>43100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9">
        <f t="shared" si="23"/>
        <v>43100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9">
        <f t="shared" si="23"/>
        <v>43100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9">
        <f t="shared" si="23"/>
        <v>43100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9">
        <f t="shared" si="23"/>
        <v>43100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34368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9">
        <f t="shared" si="23"/>
        <v>43100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9">
        <f t="shared" si="23"/>
        <v>43100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9">
        <f t="shared" si="23"/>
        <v>43100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9">
        <f t="shared" si="23"/>
        <v>43100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34368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9">
        <f t="shared" si="23"/>
        <v>43100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9">
        <f t="shared" si="23"/>
        <v>43100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9">
        <f t="shared" si="23"/>
        <v>43100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9">
        <f t="shared" si="23"/>
        <v>43100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9">
        <f t="shared" si="23"/>
        <v>43100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9">
        <f t="shared" si="23"/>
        <v>43100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-38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9">
        <f t="shared" si="23"/>
        <v>43100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9">
        <f t="shared" si="23"/>
        <v>43100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38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9">
        <f t="shared" si="23"/>
        <v>43100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1301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9">
        <f t="shared" si="23"/>
        <v>43100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1301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9">
        <f t="shared" si="23"/>
        <v>43100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9">
        <f t="shared" si="23"/>
        <v>43100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9">
        <f t="shared" si="23"/>
        <v>43100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113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9">
        <f t="shared" si="23"/>
        <v>43100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35744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9">
        <f t="shared" si="23"/>
        <v>43100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9">
        <f t="shared" ref="C282:C345" si="26">endDate</f>
        <v>43100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9">
        <f t="shared" si="26"/>
        <v>43100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35744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9">
        <f t="shared" si="26"/>
        <v>43100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47841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9">
        <f t="shared" si="26"/>
        <v>43100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9">
        <f t="shared" si="26"/>
        <v>43100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9">
        <f t="shared" si="26"/>
        <v>43100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9">
        <f t="shared" si="26"/>
        <v>43100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47841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9">
        <f t="shared" si="26"/>
        <v>43100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9">
        <f t="shared" si="26"/>
        <v>43100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3825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9">
        <f t="shared" si="26"/>
        <v>43100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9">
        <f t="shared" si="26"/>
        <v>43100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3825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9">
        <f t="shared" si="26"/>
        <v>43100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9">
        <f t="shared" si="26"/>
        <v>43100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9">
        <f t="shared" si="26"/>
        <v>43100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9">
        <f t="shared" si="26"/>
        <v>43100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9">
        <f t="shared" si="26"/>
        <v>43100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9">
        <f t="shared" si="26"/>
        <v>43100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9">
        <f t="shared" si="26"/>
        <v>43100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9">
        <f t="shared" si="26"/>
        <v>43100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9">
        <f t="shared" si="26"/>
        <v>43100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9">
        <f t="shared" si="26"/>
        <v>43100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51666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9">
        <f t="shared" si="26"/>
        <v>43100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9">
        <f t="shared" si="26"/>
        <v>43100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9">
        <f t="shared" si="26"/>
        <v>43100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51666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9">
        <f t="shared" si="26"/>
        <v>43100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9">
        <f t="shared" si="26"/>
        <v>43100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9">
        <f t="shared" si="26"/>
        <v>43100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9">
        <f t="shared" si="26"/>
        <v>43100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9">
        <f t="shared" si="26"/>
        <v>43100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9">
        <f t="shared" si="26"/>
        <v>43100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9">
        <f t="shared" si="26"/>
        <v>43100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9">
        <f t="shared" si="26"/>
        <v>43100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9">
        <f t="shared" si="26"/>
        <v>43100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9">
        <f t="shared" si="26"/>
        <v>43100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9">
        <f t="shared" si="26"/>
        <v>43100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9">
        <f t="shared" si="26"/>
        <v>43100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9">
        <f t="shared" si="26"/>
        <v>43100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9">
        <f t="shared" si="26"/>
        <v>43100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9">
        <f t="shared" si="26"/>
        <v>43100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9">
        <f t="shared" si="26"/>
        <v>43100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9">
        <f t="shared" si="26"/>
        <v>43100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9">
        <f t="shared" si="26"/>
        <v>43100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9">
        <f t="shared" si="26"/>
        <v>43100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9">
        <f t="shared" si="26"/>
        <v>43100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9">
        <f t="shared" si="26"/>
        <v>43100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9">
        <f t="shared" si="26"/>
        <v>43100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9">
        <f t="shared" si="26"/>
        <v>43100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9">
        <f t="shared" si="26"/>
        <v>43100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9">
        <f t="shared" si="26"/>
        <v>43100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9">
        <f t="shared" si="26"/>
        <v>43100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9">
        <f t="shared" si="26"/>
        <v>43100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9">
        <f t="shared" si="26"/>
        <v>43100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9">
        <f t="shared" si="26"/>
        <v>43100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9">
        <f t="shared" si="26"/>
        <v>43100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9">
        <f t="shared" si="26"/>
        <v>43100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9">
        <f t="shared" si="26"/>
        <v>43100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9">
        <f t="shared" si="26"/>
        <v>43100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9">
        <f t="shared" si="26"/>
        <v>43100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9">
        <f t="shared" si="26"/>
        <v>43100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9">
        <f t="shared" si="26"/>
        <v>43100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9">
        <f t="shared" si="26"/>
        <v>43100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9">
        <f t="shared" si="26"/>
        <v>43100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9">
        <f t="shared" si="26"/>
        <v>43100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9">
        <f t="shared" si="26"/>
        <v>43100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9">
        <f t="shared" ref="C346:C409" si="29">endDate</f>
        <v>43100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9">
        <f t="shared" si="29"/>
        <v>43100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9">
        <f t="shared" si="29"/>
        <v>43100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9">
        <f t="shared" si="29"/>
        <v>43100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9">
        <f t="shared" si="29"/>
        <v>43100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259984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9">
        <f t="shared" si="29"/>
        <v>43100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9">
        <f t="shared" si="29"/>
        <v>43100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9">
        <f t="shared" si="29"/>
        <v>43100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9">
        <f t="shared" si="29"/>
        <v>43100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259984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9">
        <f t="shared" si="29"/>
        <v>43100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39998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9">
        <f t="shared" si="29"/>
        <v>43100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-16731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9">
        <f t="shared" si="29"/>
        <v>43100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-12906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9">
        <f t="shared" si="29"/>
        <v>43100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-3825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9">
        <f t="shared" si="29"/>
        <v>43100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9">
        <f t="shared" si="29"/>
        <v>43100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9">
        <f t="shared" si="29"/>
        <v>43100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9">
        <f t="shared" si="29"/>
        <v>43100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9">
        <f t="shared" si="29"/>
        <v>43100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9">
        <f t="shared" si="29"/>
        <v>43100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9">
        <f t="shared" si="29"/>
        <v>43100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9">
        <f t="shared" si="29"/>
        <v>43100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9">
        <f t="shared" si="29"/>
        <v>43100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-1742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9">
        <f t="shared" si="29"/>
        <v>43100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281509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9">
        <f t="shared" si="29"/>
        <v>43100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9">
        <f t="shared" si="29"/>
        <v>43100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9">
        <f t="shared" si="29"/>
        <v>43100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281509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9">
        <f t="shared" si="29"/>
        <v>43100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9">
        <f t="shared" si="29"/>
        <v>43100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9">
        <f t="shared" si="29"/>
        <v>43100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9">
        <f t="shared" si="29"/>
        <v>43100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9">
        <f t="shared" si="29"/>
        <v>43100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9">
        <f t="shared" si="29"/>
        <v>43100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9">
        <f t="shared" si="29"/>
        <v>43100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9">
        <f t="shared" si="29"/>
        <v>43100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9">
        <f t="shared" si="29"/>
        <v>43100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9">
        <f t="shared" si="29"/>
        <v>43100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9">
        <f t="shared" si="29"/>
        <v>43100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9">
        <f t="shared" si="29"/>
        <v>43100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9">
        <f t="shared" si="29"/>
        <v>43100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9">
        <f t="shared" si="29"/>
        <v>43100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9">
        <f t="shared" si="29"/>
        <v>43100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9">
        <f t="shared" si="29"/>
        <v>43100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9">
        <f t="shared" si="29"/>
        <v>43100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9">
        <f t="shared" si="29"/>
        <v>43100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9">
        <f t="shared" si="29"/>
        <v>43100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9">
        <f t="shared" si="29"/>
        <v>43100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9">
        <f t="shared" si="29"/>
        <v>43100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9">
        <f t="shared" si="29"/>
        <v>43100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9">
        <f t="shared" si="29"/>
        <v>43100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9">
        <f t="shared" si="29"/>
        <v>43100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9">
        <f t="shared" si="29"/>
        <v>43100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9">
        <f t="shared" si="29"/>
        <v>43100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9">
        <f t="shared" si="29"/>
        <v>43100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9">
        <f t="shared" si="29"/>
        <v>43100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9">
        <f t="shared" si="29"/>
        <v>43100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9">
        <f t="shared" si="29"/>
        <v>43100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9">
        <f t="shared" si="29"/>
        <v>43100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9">
        <f t="shared" si="29"/>
        <v>43100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9">
        <f t="shared" si="29"/>
        <v>43100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9">
        <f t="shared" si="29"/>
        <v>43100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9">
        <f t="shared" si="29"/>
        <v>43100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9">
        <f t="shared" si="29"/>
        <v>43100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9">
        <f t="shared" si="29"/>
        <v>43100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9">
        <f t="shared" si="29"/>
        <v>43100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9">
        <f t="shared" ref="C410:C459" si="32">endDate</f>
        <v>43100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9">
        <f t="shared" si="32"/>
        <v>43100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9">
        <f t="shared" si="32"/>
        <v>43100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9">
        <f t="shared" si="32"/>
        <v>43100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9">
        <f t="shared" si="32"/>
        <v>43100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9">
        <f t="shared" si="32"/>
        <v>43100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9">
        <f t="shared" si="32"/>
        <v>43100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457490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9">
        <f t="shared" si="32"/>
        <v>43100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9">
        <f t="shared" si="32"/>
        <v>43100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9">
        <f t="shared" si="32"/>
        <v>43100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9">
        <f t="shared" si="32"/>
        <v>43100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457490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9">
        <f t="shared" si="32"/>
        <v>43100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39998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9">
        <f t="shared" si="32"/>
        <v>43100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-12906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9">
        <f t="shared" si="32"/>
        <v>43100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-12906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9">
        <f t="shared" si="32"/>
        <v>43100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9">
        <f t="shared" si="32"/>
        <v>43100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9">
        <f t="shared" si="32"/>
        <v>43100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-38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9">
        <f t="shared" si="32"/>
        <v>43100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9">
        <f t="shared" si="32"/>
        <v>43100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38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9">
        <f t="shared" si="32"/>
        <v>43100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1301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9">
        <f t="shared" si="32"/>
        <v>43100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1301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9">
        <f t="shared" si="32"/>
        <v>43100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9">
        <f t="shared" si="32"/>
        <v>43100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9">
        <f t="shared" si="32"/>
        <v>43100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-15962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9">
        <f t="shared" si="32"/>
        <v>43100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469883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9">
        <f t="shared" si="32"/>
        <v>43100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9">
        <f t="shared" si="32"/>
        <v>43100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9">
        <f t="shared" si="32"/>
        <v>43100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469883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9">
        <f t="shared" si="32"/>
        <v>43100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33733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9">
        <f t="shared" si="32"/>
        <v>43100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9">
        <f t="shared" si="32"/>
        <v>43100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9">
        <f t="shared" si="32"/>
        <v>43100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9">
        <f t="shared" si="32"/>
        <v>43100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33733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9">
        <f t="shared" si="32"/>
        <v>43100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5774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9">
        <f t="shared" si="32"/>
        <v>43100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-2712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9">
        <f t="shared" si="32"/>
        <v>43100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-2712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9">
        <f t="shared" si="32"/>
        <v>43100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9">
        <f t="shared" si="32"/>
        <v>43100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9">
        <f t="shared" si="32"/>
        <v>43100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9">
        <f t="shared" si="32"/>
        <v>43100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9">
        <f t="shared" si="32"/>
        <v>43100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9">
        <f t="shared" si="32"/>
        <v>43100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-24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9">
        <f t="shared" si="32"/>
        <v>43100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9">
        <f t="shared" si="32"/>
        <v>43100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24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9">
        <f t="shared" si="32"/>
        <v>43100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9">
        <f t="shared" si="32"/>
        <v>43100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-3544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9">
        <f t="shared" si="32"/>
        <v>43100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33227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9">
        <f t="shared" si="32"/>
        <v>43100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9">
        <f t="shared" si="32"/>
        <v>43100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9">
        <f t="shared" si="32"/>
        <v>43100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33227</v>
      </c>
    </row>
    <row r="460" spans="1:8" s="483" customFormat="1">
      <c r="C460" s="548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9">
        <f t="shared" ref="C461:C524" si="35">endDate</f>
        <v>43100</v>
      </c>
      <c r="D461" s="99" t="s">
        <v>523</v>
      </c>
      <c r="E461" s="482">
        <v>1</v>
      </c>
      <c r="F461" s="99" t="s">
        <v>522</v>
      </c>
      <c r="H461" s="99">
        <f>'Справка 6'!D11</f>
        <v>48676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9">
        <f t="shared" si="35"/>
        <v>43100</v>
      </c>
      <c r="D462" s="99" t="s">
        <v>526</v>
      </c>
      <c r="E462" s="482">
        <v>1</v>
      </c>
      <c r="F462" s="99" t="s">
        <v>525</v>
      </c>
      <c r="H462" s="99">
        <f>'Справка 6'!D12</f>
        <v>174322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9">
        <f t="shared" si="35"/>
        <v>43100</v>
      </c>
      <c r="D463" s="99" t="s">
        <v>529</v>
      </c>
      <c r="E463" s="482">
        <v>1</v>
      </c>
      <c r="F463" s="99" t="s">
        <v>528</v>
      </c>
      <c r="H463" s="99">
        <f>'Справка 6'!D13</f>
        <v>206918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9">
        <f t="shared" si="35"/>
        <v>43100</v>
      </c>
      <c r="D464" s="99" t="s">
        <v>532</v>
      </c>
      <c r="E464" s="482">
        <v>1</v>
      </c>
      <c r="F464" s="99" t="s">
        <v>531</v>
      </c>
      <c r="H464" s="99">
        <f>'Справка 6'!D14</f>
        <v>15774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9">
        <f t="shared" si="35"/>
        <v>43100</v>
      </c>
      <c r="D465" s="99" t="s">
        <v>535</v>
      </c>
      <c r="E465" s="482">
        <v>1</v>
      </c>
      <c r="F465" s="99" t="s">
        <v>534</v>
      </c>
      <c r="H465" s="99">
        <f>'Справка 6'!D15</f>
        <v>22649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9">
        <f t="shared" si="35"/>
        <v>43100</v>
      </c>
      <c r="D466" s="99" t="s">
        <v>537</v>
      </c>
      <c r="E466" s="482">
        <v>1</v>
      </c>
      <c r="F466" s="99" t="s">
        <v>536</v>
      </c>
      <c r="H466" s="99">
        <f>'Справка 6'!D16</f>
        <v>19140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9">
        <f t="shared" si="35"/>
        <v>43100</v>
      </c>
      <c r="D467" s="99" t="s">
        <v>540</v>
      </c>
      <c r="E467" s="482">
        <v>1</v>
      </c>
      <c r="F467" s="99" t="s">
        <v>539</v>
      </c>
      <c r="H467" s="99">
        <f>'Справка 6'!D17</f>
        <v>6026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9">
        <f t="shared" si="35"/>
        <v>43100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9">
        <f t="shared" si="35"/>
        <v>43100</v>
      </c>
      <c r="D469" s="99" t="s">
        <v>545</v>
      </c>
      <c r="E469" s="482">
        <v>1</v>
      </c>
      <c r="F469" s="99" t="s">
        <v>804</v>
      </c>
      <c r="H469" s="99">
        <f>'Справка 6'!D19</f>
        <v>493505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9">
        <f t="shared" si="35"/>
        <v>43100</v>
      </c>
      <c r="D470" s="99" t="s">
        <v>547</v>
      </c>
      <c r="E470" s="482">
        <v>1</v>
      </c>
      <c r="F470" s="99" t="s">
        <v>546</v>
      </c>
      <c r="H470" s="99">
        <f>'Справка 6'!D20</f>
        <v>9483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9">
        <f t="shared" si="35"/>
        <v>43100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9">
        <f t="shared" si="35"/>
        <v>43100</v>
      </c>
      <c r="D472" s="99" t="s">
        <v>553</v>
      </c>
      <c r="E472" s="482">
        <v>1</v>
      </c>
      <c r="F472" s="99" t="s">
        <v>552</v>
      </c>
      <c r="H472" s="99">
        <f>'Справка 6'!D23</f>
        <v>30667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9">
        <f t="shared" si="35"/>
        <v>43100</v>
      </c>
      <c r="D473" s="99" t="s">
        <v>555</v>
      </c>
      <c r="E473" s="482">
        <v>1</v>
      </c>
      <c r="F473" s="99" t="s">
        <v>554</v>
      </c>
      <c r="H473" s="99">
        <f>'Справка 6'!D24</f>
        <v>15042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9">
        <f t="shared" si="35"/>
        <v>43100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9">
        <f t="shared" si="35"/>
        <v>43100</v>
      </c>
      <c r="D475" s="99" t="s">
        <v>558</v>
      </c>
      <c r="E475" s="482">
        <v>1</v>
      </c>
      <c r="F475" s="99" t="s">
        <v>542</v>
      </c>
      <c r="H475" s="99">
        <f>'Справка 6'!D26</f>
        <v>5818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9">
        <f t="shared" si="35"/>
        <v>43100</v>
      </c>
      <c r="D476" s="99" t="s">
        <v>560</v>
      </c>
      <c r="E476" s="482">
        <v>1</v>
      </c>
      <c r="F476" s="99" t="s">
        <v>838</v>
      </c>
      <c r="H476" s="99">
        <f>'Справка 6'!D27</f>
        <v>51527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9">
        <f t="shared" si="35"/>
        <v>43100</v>
      </c>
      <c r="D477" s="99" t="s">
        <v>562</v>
      </c>
      <c r="E477" s="482">
        <v>1</v>
      </c>
      <c r="F477" s="99" t="s">
        <v>561</v>
      </c>
      <c r="H477" s="99">
        <f>'Справка 6'!D29</f>
        <v>24436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9">
        <f t="shared" si="35"/>
        <v>43100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9">
        <f t="shared" si="35"/>
        <v>43100</v>
      </c>
      <c r="D479" s="99" t="s">
        <v>564</v>
      </c>
      <c r="E479" s="482">
        <v>1</v>
      </c>
      <c r="F479" s="99" t="s">
        <v>110</v>
      </c>
      <c r="H479" s="99">
        <f>'Справка 6'!D31</f>
        <v>3682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9">
        <f t="shared" si="35"/>
        <v>43100</v>
      </c>
      <c r="D480" s="99" t="s">
        <v>565</v>
      </c>
      <c r="E480" s="482">
        <v>1</v>
      </c>
      <c r="F480" s="99" t="s">
        <v>113</v>
      </c>
      <c r="H480" s="99">
        <f>'Справка 6'!D32</f>
        <v>15033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9">
        <f t="shared" si="35"/>
        <v>43100</v>
      </c>
      <c r="D481" s="99" t="s">
        <v>566</v>
      </c>
      <c r="E481" s="482">
        <v>1</v>
      </c>
      <c r="F481" s="99" t="s">
        <v>115</v>
      </c>
      <c r="H481" s="99">
        <f>'Справка 6'!D33</f>
        <v>5721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9">
        <f t="shared" si="35"/>
        <v>43100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9">
        <f t="shared" si="35"/>
        <v>43100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9">
        <f t="shared" si="35"/>
        <v>43100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9">
        <f t="shared" si="35"/>
        <v>43100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9">
        <f t="shared" si="35"/>
        <v>43100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9">
        <f t="shared" si="35"/>
        <v>43100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9">
        <f t="shared" si="35"/>
        <v>43100</v>
      </c>
      <c r="D488" s="99" t="s">
        <v>578</v>
      </c>
      <c r="E488" s="482">
        <v>1</v>
      </c>
      <c r="F488" s="99" t="s">
        <v>803</v>
      </c>
      <c r="H488" s="99">
        <f>'Справка 6'!D40</f>
        <v>24436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9">
        <f t="shared" si="35"/>
        <v>43100</v>
      </c>
      <c r="D489" s="99" t="s">
        <v>581</v>
      </c>
      <c r="E489" s="482">
        <v>1</v>
      </c>
      <c r="F489" s="99" t="s">
        <v>580</v>
      </c>
      <c r="H489" s="99">
        <f>'Справка 6'!D41</f>
        <v>19662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9">
        <f t="shared" si="35"/>
        <v>43100</v>
      </c>
      <c r="D490" s="99" t="s">
        <v>583</v>
      </c>
      <c r="E490" s="482">
        <v>1</v>
      </c>
      <c r="F490" s="99" t="s">
        <v>582</v>
      </c>
      <c r="H490" s="99">
        <f>'Справка 6'!D42</f>
        <v>598613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9">
        <f t="shared" si="35"/>
        <v>43100</v>
      </c>
      <c r="D491" s="99" t="s">
        <v>523</v>
      </c>
      <c r="E491" s="482">
        <v>2</v>
      </c>
      <c r="F491" s="99" t="s">
        <v>522</v>
      </c>
      <c r="H491" s="99">
        <f>'Справка 6'!E11</f>
        <v>3584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9">
        <f t="shared" si="35"/>
        <v>43100</v>
      </c>
      <c r="D492" s="99" t="s">
        <v>526</v>
      </c>
      <c r="E492" s="482">
        <v>2</v>
      </c>
      <c r="F492" s="99" t="s">
        <v>525</v>
      </c>
      <c r="H492" s="99">
        <f>'Справка 6'!E12</f>
        <v>6801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9">
        <f t="shared" si="35"/>
        <v>43100</v>
      </c>
      <c r="D493" s="99" t="s">
        <v>529</v>
      </c>
      <c r="E493" s="482">
        <v>2</v>
      </c>
      <c r="F493" s="99" t="s">
        <v>528</v>
      </c>
      <c r="H493" s="99">
        <f>'Справка 6'!E13</f>
        <v>9119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9">
        <f t="shared" si="35"/>
        <v>43100</v>
      </c>
      <c r="D494" s="99" t="s">
        <v>532</v>
      </c>
      <c r="E494" s="482">
        <v>2</v>
      </c>
      <c r="F494" s="99" t="s">
        <v>531</v>
      </c>
      <c r="H494" s="99">
        <f>'Справка 6'!E14</f>
        <v>1188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9">
        <f t="shared" si="35"/>
        <v>43100</v>
      </c>
      <c r="D495" s="99" t="s">
        <v>535</v>
      </c>
      <c r="E495" s="482">
        <v>2</v>
      </c>
      <c r="F495" s="99" t="s">
        <v>534</v>
      </c>
      <c r="H495" s="99">
        <f>'Справка 6'!E15</f>
        <v>2039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9">
        <f t="shared" si="35"/>
        <v>43100</v>
      </c>
      <c r="D496" s="99" t="s">
        <v>537</v>
      </c>
      <c r="E496" s="482">
        <v>2</v>
      </c>
      <c r="F496" s="99" t="s">
        <v>536</v>
      </c>
      <c r="H496" s="99">
        <f>'Справка 6'!E16</f>
        <v>2369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9">
        <f t="shared" si="35"/>
        <v>43100</v>
      </c>
      <c r="D497" s="99" t="s">
        <v>540</v>
      </c>
      <c r="E497" s="482">
        <v>2</v>
      </c>
      <c r="F497" s="99" t="s">
        <v>539</v>
      </c>
      <c r="H497" s="99">
        <f>'Справка 6'!E17</f>
        <v>16141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9">
        <f t="shared" si="35"/>
        <v>43100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9">
        <f t="shared" si="35"/>
        <v>43100</v>
      </c>
      <c r="D499" s="99" t="s">
        <v>545</v>
      </c>
      <c r="E499" s="482">
        <v>2</v>
      </c>
      <c r="F499" s="99" t="s">
        <v>804</v>
      </c>
      <c r="H499" s="99">
        <f>'Справка 6'!E19</f>
        <v>41241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9">
        <f t="shared" si="35"/>
        <v>43100</v>
      </c>
      <c r="D500" s="99" t="s">
        <v>547</v>
      </c>
      <c r="E500" s="482">
        <v>2</v>
      </c>
      <c r="F500" s="99" t="s">
        <v>546</v>
      </c>
      <c r="H500" s="99">
        <f>'Справка 6'!E20</f>
        <v>19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9">
        <f t="shared" si="35"/>
        <v>43100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9">
        <f t="shared" si="35"/>
        <v>43100</v>
      </c>
      <c r="D502" s="99" t="s">
        <v>553</v>
      </c>
      <c r="E502" s="482">
        <v>2</v>
      </c>
      <c r="F502" s="99" t="s">
        <v>552</v>
      </c>
      <c r="H502" s="99">
        <f>'Справка 6'!E23</f>
        <v>33697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9">
        <f t="shared" si="35"/>
        <v>43100</v>
      </c>
      <c r="D503" s="99" t="s">
        <v>555</v>
      </c>
      <c r="E503" s="482">
        <v>2</v>
      </c>
      <c r="F503" s="99" t="s">
        <v>554</v>
      </c>
      <c r="H503" s="99">
        <f>'Справка 6'!E24</f>
        <v>2818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9">
        <f t="shared" si="35"/>
        <v>43100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9">
        <f t="shared" si="35"/>
        <v>43100</v>
      </c>
      <c r="D505" s="99" t="s">
        <v>558</v>
      </c>
      <c r="E505" s="482">
        <v>2</v>
      </c>
      <c r="F505" s="99" t="s">
        <v>542</v>
      </c>
      <c r="H505" s="99">
        <f>'Справка 6'!E26</f>
        <v>1811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9">
        <f t="shared" si="35"/>
        <v>43100</v>
      </c>
      <c r="D506" s="99" t="s">
        <v>560</v>
      </c>
      <c r="E506" s="482">
        <v>2</v>
      </c>
      <c r="F506" s="99" t="s">
        <v>838</v>
      </c>
      <c r="H506" s="99">
        <f>'Справка 6'!E27</f>
        <v>38326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9">
        <f t="shared" si="35"/>
        <v>43100</v>
      </c>
      <c r="D507" s="99" t="s">
        <v>562</v>
      </c>
      <c r="E507" s="482">
        <v>2</v>
      </c>
      <c r="F507" s="99" t="s">
        <v>561</v>
      </c>
      <c r="H507" s="99">
        <f>'Справка 6'!E29</f>
        <v>7176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9">
        <f t="shared" si="35"/>
        <v>43100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9">
        <f t="shared" si="35"/>
        <v>43100</v>
      </c>
      <c r="D509" s="99" t="s">
        <v>564</v>
      </c>
      <c r="E509" s="482">
        <v>2</v>
      </c>
      <c r="F509" s="99" t="s">
        <v>110</v>
      </c>
      <c r="H509" s="99">
        <f>'Справка 6'!E31</f>
        <v>71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9">
        <f t="shared" si="35"/>
        <v>43100</v>
      </c>
      <c r="D510" s="99" t="s">
        <v>565</v>
      </c>
      <c r="E510" s="482">
        <v>2</v>
      </c>
      <c r="F510" s="99" t="s">
        <v>113</v>
      </c>
      <c r="H510" s="99">
        <f>'Справка 6'!E32</f>
        <v>5415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9">
        <f t="shared" si="35"/>
        <v>43100</v>
      </c>
      <c r="D511" s="99" t="s">
        <v>566</v>
      </c>
      <c r="E511" s="482">
        <v>2</v>
      </c>
      <c r="F511" s="99" t="s">
        <v>115</v>
      </c>
      <c r="H511" s="99">
        <f>'Справка 6'!E33</f>
        <v>1690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9">
        <f t="shared" si="35"/>
        <v>43100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9">
        <f t="shared" si="35"/>
        <v>43100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9">
        <f t="shared" si="35"/>
        <v>43100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9">
        <f t="shared" si="35"/>
        <v>43100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9">
        <f t="shared" si="35"/>
        <v>43100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9">
        <f t="shared" si="35"/>
        <v>43100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9">
        <f t="shared" si="35"/>
        <v>43100</v>
      </c>
      <c r="D518" s="99" t="s">
        <v>578</v>
      </c>
      <c r="E518" s="482">
        <v>2</v>
      </c>
      <c r="F518" s="99" t="s">
        <v>803</v>
      </c>
      <c r="H518" s="99">
        <f>'Справка 6'!E40</f>
        <v>7176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9">
        <f t="shared" si="35"/>
        <v>43100</v>
      </c>
      <c r="D519" s="99" t="s">
        <v>581</v>
      </c>
      <c r="E519" s="482">
        <v>2</v>
      </c>
      <c r="F519" s="99" t="s">
        <v>580</v>
      </c>
      <c r="H519" s="99">
        <f>'Справка 6'!E41</f>
        <v>14051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9">
        <f t="shared" si="35"/>
        <v>43100</v>
      </c>
      <c r="D520" s="99" t="s">
        <v>583</v>
      </c>
      <c r="E520" s="482">
        <v>2</v>
      </c>
      <c r="F520" s="99" t="s">
        <v>582</v>
      </c>
      <c r="H520" s="99">
        <f>'Справка 6'!E42</f>
        <v>100813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9">
        <f t="shared" si="35"/>
        <v>43100</v>
      </c>
      <c r="D521" s="99" t="s">
        <v>523</v>
      </c>
      <c r="E521" s="482">
        <v>3</v>
      </c>
      <c r="F521" s="99" t="s">
        <v>522</v>
      </c>
      <c r="H521" s="99">
        <f>'Справка 6'!F11</f>
        <v>292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9">
        <f t="shared" si="35"/>
        <v>43100</v>
      </c>
      <c r="D522" s="99" t="s">
        <v>526</v>
      </c>
      <c r="E522" s="482">
        <v>3</v>
      </c>
      <c r="F522" s="99" t="s">
        <v>525</v>
      </c>
      <c r="H522" s="99">
        <f>'Справка 6'!F12</f>
        <v>7489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9">
        <f t="shared" si="35"/>
        <v>43100</v>
      </c>
      <c r="D523" s="99" t="s">
        <v>529</v>
      </c>
      <c r="E523" s="482">
        <v>3</v>
      </c>
      <c r="F523" s="99" t="s">
        <v>528</v>
      </c>
      <c r="H523" s="99">
        <f>'Справка 6'!F13</f>
        <v>1999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9">
        <f t="shared" si="35"/>
        <v>43100</v>
      </c>
      <c r="D524" s="99" t="s">
        <v>532</v>
      </c>
      <c r="E524" s="482">
        <v>3</v>
      </c>
      <c r="F524" s="99" t="s">
        <v>531</v>
      </c>
      <c r="H524" s="99">
        <f>'Справка 6'!F14</f>
        <v>36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9">
        <f t="shared" ref="C525:C588" si="38">endDate</f>
        <v>43100</v>
      </c>
      <c r="D525" s="99" t="s">
        <v>535</v>
      </c>
      <c r="E525" s="482">
        <v>3</v>
      </c>
      <c r="F525" s="99" t="s">
        <v>534</v>
      </c>
      <c r="H525" s="99">
        <f>'Справка 6'!F15</f>
        <v>3692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9">
        <f t="shared" si="38"/>
        <v>43100</v>
      </c>
      <c r="D526" s="99" t="s">
        <v>537</v>
      </c>
      <c r="E526" s="482">
        <v>3</v>
      </c>
      <c r="F526" s="99" t="s">
        <v>536</v>
      </c>
      <c r="H526" s="99">
        <f>'Справка 6'!F16</f>
        <v>679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9">
        <f t="shared" si="38"/>
        <v>43100</v>
      </c>
      <c r="D527" s="99" t="s">
        <v>540</v>
      </c>
      <c r="E527" s="482">
        <v>3</v>
      </c>
      <c r="F527" s="99" t="s">
        <v>539</v>
      </c>
      <c r="H527" s="99">
        <f>'Справка 6'!F17</f>
        <v>12748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9">
        <f t="shared" si="38"/>
        <v>43100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9">
        <f t="shared" si="38"/>
        <v>43100</v>
      </c>
      <c r="D529" s="99" t="s">
        <v>545</v>
      </c>
      <c r="E529" s="482">
        <v>3</v>
      </c>
      <c r="F529" s="99" t="s">
        <v>804</v>
      </c>
      <c r="H529" s="99">
        <f>'Справка 6'!F19</f>
        <v>26935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9">
        <f t="shared" si="38"/>
        <v>43100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9">
        <f t="shared" si="38"/>
        <v>43100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9">
        <f t="shared" si="38"/>
        <v>43100</v>
      </c>
      <c r="D532" s="99" t="s">
        <v>553</v>
      </c>
      <c r="E532" s="482">
        <v>3</v>
      </c>
      <c r="F532" s="99" t="s">
        <v>552</v>
      </c>
      <c r="H532" s="99">
        <f>'Справка 6'!F23</f>
        <v>1700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9">
        <f t="shared" si="38"/>
        <v>43100</v>
      </c>
      <c r="D533" s="99" t="s">
        <v>555</v>
      </c>
      <c r="E533" s="482">
        <v>3</v>
      </c>
      <c r="F533" s="99" t="s">
        <v>554</v>
      </c>
      <c r="H533" s="99">
        <f>'Справка 6'!F24</f>
        <v>49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9">
        <f t="shared" si="38"/>
        <v>43100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9">
        <f t="shared" si="38"/>
        <v>43100</v>
      </c>
      <c r="D535" s="99" t="s">
        <v>558</v>
      </c>
      <c r="E535" s="482">
        <v>3</v>
      </c>
      <c r="F535" s="99" t="s">
        <v>542</v>
      </c>
      <c r="H535" s="99">
        <f>'Справка 6'!F26</f>
        <v>2146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9">
        <f t="shared" si="38"/>
        <v>43100</v>
      </c>
      <c r="D536" s="99" t="s">
        <v>560</v>
      </c>
      <c r="E536" s="482">
        <v>3</v>
      </c>
      <c r="F536" s="99" t="s">
        <v>838</v>
      </c>
      <c r="H536" s="99">
        <f>'Справка 6'!F27</f>
        <v>3895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9">
        <f t="shared" si="38"/>
        <v>43100</v>
      </c>
      <c r="D537" s="99" t="s">
        <v>562</v>
      </c>
      <c r="E537" s="482">
        <v>3</v>
      </c>
      <c r="F537" s="99" t="s">
        <v>561</v>
      </c>
      <c r="H537" s="99">
        <f>'Справка 6'!F29</f>
        <v>5371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9">
        <f t="shared" si="38"/>
        <v>43100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9">
        <f t="shared" si="38"/>
        <v>43100</v>
      </c>
      <c r="D539" s="99" t="s">
        <v>564</v>
      </c>
      <c r="E539" s="482">
        <v>3</v>
      </c>
      <c r="F539" s="99" t="s">
        <v>110</v>
      </c>
      <c r="H539" s="99">
        <f>'Справка 6'!F31</f>
        <v>2339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9">
        <f t="shared" si="38"/>
        <v>43100</v>
      </c>
      <c r="D540" s="99" t="s">
        <v>565</v>
      </c>
      <c r="E540" s="482">
        <v>3</v>
      </c>
      <c r="F540" s="99" t="s">
        <v>113</v>
      </c>
      <c r="H540" s="99">
        <f>'Справка 6'!F32</f>
        <v>2326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9">
        <f t="shared" si="38"/>
        <v>43100</v>
      </c>
      <c r="D541" s="99" t="s">
        <v>566</v>
      </c>
      <c r="E541" s="482">
        <v>3</v>
      </c>
      <c r="F541" s="99" t="s">
        <v>115</v>
      </c>
      <c r="H541" s="99">
        <f>'Справка 6'!F33</f>
        <v>706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9">
        <f t="shared" si="38"/>
        <v>43100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9">
        <f t="shared" si="38"/>
        <v>43100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9">
        <f t="shared" si="38"/>
        <v>43100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9">
        <f t="shared" si="38"/>
        <v>43100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9">
        <f t="shared" si="38"/>
        <v>43100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9">
        <f t="shared" si="38"/>
        <v>43100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9">
        <f t="shared" si="38"/>
        <v>43100</v>
      </c>
      <c r="D548" s="99" t="s">
        <v>578</v>
      </c>
      <c r="E548" s="482">
        <v>3</v>
      </c>
      <c r="F548" s="99" t="s">
        <v>803</v>
      </c>
      <c r="H548" s="99">
        <f>'Справка 6'!F40</f>
        <v>5371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9">
        <f t="shared" si="38"/>
        <v>43100</v>
      </c>
      <c r="D549" s="99" t="s">
        <v>581</v>
      </c>
      <c r="E549" s="482">
        <v>3</v>
      </c>
      <c r="F549" s="99" t="s">
        <v>580</v>
      </c>
      <c r="H549" s="99">
        <f>'Справка 6'!F41</f>
        <v>429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9">
        <f t="shared" si="38"/>
        <v>43100</v>
      </c>
      <c r="D550" s="99" t="s">
        <v>583</v>
      </c>
      <c r="E550" s="482">
        <v>3</v>
      </c>
      <c r="F550" s="99" t="s">
        <v>582</v>
      </c>
      <c r="H550" s="99">
        <f>'Справка 6'!F42</f>
        <v>36630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9">
        <f t="shared" si="38"/>
        <v>43100</v>
      </c>
      <c r="D551" s="99" t="s">
        <v>523</v>
      </c>
      <c r="E551" s="482">
        <v>4</v>
      </c>
      <c r="F551" s="99" t="s">
        <v>522</v>
      </c>
      <c r="H551" s="99">
        <f>'Справка 6'!G11</f>
        <v>51968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9">
        <f t="shared" si="38"/>
        <v>43100</v>
      </c>
      <c r="D552" s="99" t="s">
        <v>526</v>
      </c>
      <c r="E552" s="482">
        <v>4</v>
      </c>
      <c r="F552" s="99" t="s">
        <v>525</v>
      </c>
      <c r="H552" s="99">
        <f>'Справка 6'!G12</f>
        <v>173634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9">
        <f t="shared" si="38"/>
        <v>43100</v>
      </c>
      <c r="D553" s="99" t="s">
        <v>529</v>
      </c>
      <c r="E553" s="482">
        <v>4</v>
      </c>
      <c r="F553" s="99" t="s">
        <v>528</v>
      </c>
      <c r="H553" s="99">
        <f>'Справка 6'!G13</f>
        <v>214038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9">
        <f t="shared" si="38"/>
        <v>43100</v>
      </c>
      <c r="D554" s="99" t="s">
        <v>532</v>
      </c>
      <c r="E554" s="482">
        <v>4</v>
      </c>
      <c r="F554" s="99" t="s">
        <v>531</v>
      </c>
      <c r="H554" s="99">
        <f>'Справка 6'!G14</f>
        <v>16926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9">
        <f t="shared" si="38"/>
        <v>43100</v>
      </c>
      <c r="D555" s="99" t="s">
        <v>535</v>
      </c>
      <c r="E555" s="482">
        <v>4</v>
      </c>
      <c r="F555" s="99" t="s">
        <v>534</v>
      </c>
      <c r="H555" s="99">
        <f>'Справка 6'!G15</f>
        <v>20996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9">
        <f t="shared" si="38"/>
        <v>43100</v>
      </c>
      <c r="D556" s="99" t="s">
        <v>537</v>
      </c>
      <c r="E556" s="482">
        <v>4</v>
      </c>
      <c r="F556" s="99" t="s">
        <v>536</v>
      </c>
      <c r="H556" s="99">
        <f>'Справка 6'!G16</f>
        <v>20830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9">
        <f t="shared" si="38"/>
        <v>43100</v>
      </c>
      <c r="D557" s="99" t="s">
        <v>540</v>
      </c>
      <c r="E557" s="482">
        <v>4</v>
      </c>
      <c r="F557" s="99" t="s">
        <v>539</v>
      </c>
      <c r="H557" s="99">
        <f>'Справка 6'!G17</f>
        <v>9419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9">
        <f t="shared" si="38"/>
        <v>43100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9">
        <f t="shared" si="38"/>
        <v>43100</v>
      </c>
      <c r="D559" s="99" t="s">
        <v>545</v>
      </c>
      <c r="E559" s="482">
        <v>4</v>
      </c>
      <c r="F559" s="99" t="s">
        <v>804</v>
      </c>
      <c r="H559" s="99">
        <f>'Справка 6'!G19</f>
        <v>507811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9">
        <f t="shared" si="38"/>
        <v>43100</v>
      </c>
      <c r="D560" s="99" t="s">
        <v>547</v>
      </c>
      <c r="E560" s="482">
        <v>4</v>
      </c>
      <c r="F560" s="99" t="s">
        <v>546</v>
      </c>
      <c r="H560" s="99">
        <f>'Справка 6'!G20</f>
        <v>9502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9">
        <f t="shared" si="38"/>
        <v>43100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9">
        <f t="shared" si="38"/>
        <v>43100</v>
      </c>
      <c r="D562" s="99" t="s">
        <v>553</v>
      </c>
      <c r="E562" s="482">
        <v>4</v>
      </c>
      <c r="F562" s="99" t="s">
        <v>552</v>
      </c>
      <c r="H562" s="99">
        <f>'Справка 6'!G23</f>
        <v>62664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9">
        <f t="shared" si="38"/>
        <v>43100</v>
      </c>
      <c r="D563" s="99" t="s">
        <v>555</v>
      </c>
      <c r="E563" s="482">
        <v>4</v>
      </c>
      <c r="F563" s="99" t="s">
        <v>554</v>
      </c>
      <c r="H563" s="99">
        <f>'Справка 6'!G24</f>
        <v>17811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9">
        <f t="shared" si="38"/>
        <v>43100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9">
        <f t="shared" si="38"/>
        <v>43100</v>
      </c>
      <c r="D565" s="99" t="s">
        <v>558</v>
      </c>
      <c r="E565" s="482">
        <v>4</v>
      </c>
      <c r="F565" s="99" t="s">
        <v>542</v>
      </c>
      <c r="H565" s="99">
        <f>'Справка 6'!G26</f>
        <v>5483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9">
        <f t="shared" si="38"/>
        <v>43100</v>
      </c>
      <c r="D566" s="99" t="s">
        <v>560</v>
      </c>
      <c r="E566" s="482">
        <v>4</v>
      </c>
      <c r="F566" s="99" t="s">
        <v>838</v>
      </c>
      <c r="H566" s="99">
        <f>'Справка 6'!G27</f>
        <v>85958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9">
        <f t="shared" si="38"/>
        <v>43100</v>
      </c>
      <c r="D567" s="99" t="s">
        <v>562</v>
      </c>
      <c r="E567" s="482">
        <v>4</v>
      </c>
      <c r="F567" s="99" t="s">
        <v>561</v>
      </c>
      <c r="H567" s="99">
        <f>'Справка 6'!G29</f>
        <v>26241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9">
        <f t="shared" si="38"/>
        <v>43100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9">
        <f t="shared" si="38"/>
        <v>43100</v>
      </c>
      <c r="D569" s="99" t="s">
        <v>564</v>
      </c>
      <c r="E569" s="482">
        <v>4</v>
      </c>
      <c r="F569" s="99" t="s">
        <v>110</v>
      </c>
      <c r="H569" s="99">
        <f>'Справка 6'!G31</f>
        <v>1414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9">
        <f t="shared" si="38"/>
        <v>43100</v>
      </c>
      <c r="D570" s="99" t="s">
        <v>565</v>
      </c>
      <c r="E570" s="482">
        <v>4</v>
      </c>
      <c r="F570" s="99" t="s">
        <v>113</v>
      </c>
      <c r="H570" s="99">
        <f>'Справка 6'!G32</f>
        <v>18122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9">
        <f t="shared" si="38"/>
        <v>43100</v>
      </c>
      <c r="D571" s="99" t="s">
        <v>566</v>
      </c>
      <c r="E571" s="482">
        <v>4</v>
      </c>
      <c r="F571" s="99" t="s">
        <v>115</v>
      </c>
      <c r="H571" s="99">
        <f>'Справка 6'!G33</f>
        <v>6705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9">
        <f t="shared" si="38"/>
        <v>43100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9">
        <f t="shared" si="38"/>
        <v>43100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9">
        <f t="shared" si="38"/>
        <v>43100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9">
        <f t="shared" si="38"/>
        <v>43100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9">
        <f t="shared" si="38"/>
        <v>43100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9">
        <f t="shared" si="38"/>
        <v>43100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9">
        <f t="shared" si="38"/>
        <v>43100</v>
      </c>
      <c r="D578" s="99" t="s">
        <v>578</v>
      </c>
      <c r="E578" s="482">
        <v>4</v>
      </c>
      <c r="F578" s="99" t="s">
        <v>803</v>
      </c>
      <c r="H578" s="99">
        <f>'Справка 6'!G40</f>
        <v>26241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9">
        <f t="shared" si="38"/>
        <v>43100</v>
      </c>
      <c r="D579" s="99" t="s">
        <v>581</v>
      </c>
      <c r="E579" s="482">
        <v>4</v>
      </c>
      <c r="F579" s="99" t="s">
        <v>580</v>
      </c>
      <c r="H579" s="99">
        <f>'Справка 6'!G41</f>
        <v>33284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9">
        <f t="shared" si="38"/>
        <v>43100</v>
      </c>
      <c r="D580" s="99" t="s">
        <v>583</v>
      </c>
      <c r="E580" s="482">
        <v>4</v>
      </c>
      <c r="F580" s="99" t="s">
        <v>582</v>
      </c>
      <c r="H580" s="99">
        <f>'Справка 6'!G42</f>
        <v>662796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9">
        <f t="shared" si="38"/>
        <v>43100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9">
        <f t="shared" si="38"/>
        <v>43100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9">
        <f t="shared" si="38"/>
        <v>43100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9">
        <f t="shared" si="38"/>
        <v>43100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9">
        <f t="shared" si="38"/>
        <v>43100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9">
        <f t="shared" si="38"/>
        <v>43100</v>
      </c>
      <c r="D586" s="99" t="s">
        <v>537</v>
      </c>
      <c r="E586" s="482">
        <v>5</v>
      </c>
      <c r="F586" s="99" t="s">
        <v>536</v>
      </c>
      <c r="H586" s="99">
        <f>'Справка 6'!H16</f>
        <v>13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9">
        <f t="shared" si="38"/>
        <v>43100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9">
        <f t="shared" si="38"/>
        <v>43100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9">
        <f t="shared" ref="C589:C652" si="41">endDate</f>
        <v>43100</v>
      </c>
      <c r="D589" s="99" t="s">
        <v>545</v>
      </c>
      <c r="E589" s="482">
        <v>5</v>
      </c>
      <c r="F589" s="99" t="s">
        <v>804</v>
      </c>
      <c r="H589" s="99">
        <f>'Справка 6'!H19</f>
        <v>13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9">
        <f t="shared" si="41"/>
        <v>43100</v>
      </c>
      <c r="D590" s="99" t="s">
        <v>547</v>
      </c>
      <c r="E590" s="482">
        <v>5</v>
      </c>
      <c r="F590" s="99" t="s">
        <v>546</v>
      </c>
      <c r="H590" s="99">
        <f>'Справка 6'!H20</f>
        <v>309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9">
        <f t="shared" si="41"/>
        <v>43100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9">
        <f t="shared" si="41"/>
        <v>43100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9">
        <f t="shared" si="41"/>
        <v>43100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9">
        <f t="shared" si="41"/>
        <v>43100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9">
        <f t="shared" si="41"/>
        <v>43100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9">
        <f t="shared" si="41"/>
        <v>43100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9">
        <f t="shared" si="41"/>
        <v>43100</v>
      </c>
      <c r="D597" s="99" t="s">
        <v>562</v>
      </c>
      <c r="E597" s="482">
        <v>5</v>
      </c>
      <c r="F597" s="99" t="s">
        <v>561</v>
      </c>
      <c r="H597" s="99">
        <f>'Справка 6'!H29</f>
        <v>1277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9">
        <f t="shared" si="41"/>
        <v>43100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9">
        <f t="shared" si="41"/>
        <v>43100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9">
        <f t="shared" si="41"/>
        <v>43100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9">
        <f t="shared" si="41"/>
        <v>43100</v>
      </c>
      <c r="D601" s="99" t="s">
        <v>566</v>
      </c>
      <c r="E601" s="482">
        <v>5</v>
      </c>
      <c r="F601" s="99" t="s">
        <v>115</v>
      </c>
      <c r="H601" s="99">
        <f>'Справка 6'!H33</f>
        <v>1277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9">
        <f t="shared" si="41"/>
        <v>43100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9">
        <f t="shared" si="41"/>
        <v>43100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9">
        <f t="shared" si="41"/>
        <v>43100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9">
        <f t="shared" si="41"/>
        <v>43100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9">
        <f t="shared" si="41"/>
        <v>43100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9">
        <f t="shared" si="41"/>
        <v>43100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9">
        <f t="shared" si="41"/>
        <v>43100</v>
      </c>
      <c r="D608" s="99" t="s">
        <v>578</v>
      </c>
      <c r="E608" s="482">
        <v>5</v>
      </c>
      <c r="F608" s="99" t="s">
        <v>803</v>
      </c>
      <c r="H608" s="99">
        <f>'Справка 6'!H40</f>
        <v>1277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9">
        <f t="shared" si="41"/>
        <v>43100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9">
        <f t="shared" si="41"/>
        <v>43100</v>
      </c>
      <c r="D610" s="99" t="s">
        <v>583</v>
      </c>
      <c r="E610" s="482">
        <v>5</v>
      </c>
      <c r="F610" s="99" t="s">
        <v>582</v>
      </c>
      <c r="H610" s="99">
        <f>'Справка 6'!H42</f>
        <v>1599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9">
        <f t="shared" si="41"/>
        <v>43100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9">
        <f t="shared" si="41"/>
        <v>43100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9">
        <f t="shared" si="41"/>
        <v>43100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9">
        <f t="shared" si="41"/>
        <v>43100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9">
        <f t="shared" si="41"/>
        <v>43100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9">
        <f t="shared" si="41"/>
        <v>43100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9">
        <f t="shared" si="41"/>
        <v>43100</v>
      </c>
      <c r="D617" s="99" t="s">
        <v>540</v>
      </c>
      <c r="E617" s="482">
        <v>6</v>
      </c>
      <c r="F617" s="99" t="s">
        <v>539</v>
      </c>
      <c r="H617" s="99">
        <f>'Справка 6'!I17</f>
        <v>311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9">
        <f t="shared" si="41"/>
        <v>43100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9">
        <f t="shared" si="41"/>
        <v>43100</v>
      </c>
      <c r="D619" s="99" t="s">
        <v>545</v>
      </c>
      <c r="E619" s="482">
        <v>6</v>
      </c>
      <c r="F619" s="99" t="s">
        <v>804</v>
      </c>
      <c r="H619" s="99">
        <f>'Справка 6'!I19</f>
        <v>311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9">
        <f t="shared" si="41"/>
        <v>43100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9">
        <f t="shared" si="41"/>
        <v>43100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9">
        <f t="shared" si="41"/>
        <v>43100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9">
        <f t="shared" si="41"/>
        <v>43100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9">
        <f t="shared" si="41"/>
        <v>43100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9">
        <f t="shared" si="41"/>
        <v>43100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9">
        <f t="shared" si="41"/>
        <v>43100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9">
        <f t="shared" si="41"/>
        <v>43100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9">
        <f t="shared" si="41"/>
        <v>43100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9">
        <f t="shared" si="41"/>
        <v>43100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9">
        <f t="shared" si="41"/>
        <v>43100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9">
        <f t="shared" si="41"/>
        <v>43100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9">
        <f t="shared" si="41"/>
        <v>43100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9">
        <f t="shared" si="41"/>
        <v>43100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9">
        <f t="shared" si="41"/>
        <v>43100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9">
        <f t="shared" si="41"/>
        <v>43100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9">
        <f t="shared" si="41"/>
        <v>43100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9">
        <f t="shared" si="41"/>
        <v>43100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9">
        <f t="shared" si="41"/>
        <v>43100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9">
        <f t="shared" si="41"/>
        <v>43100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9">
        <f t="shared" si="41"/>
        <v>43100</v>
      </c>
      <c r="D640" s="99" t="s">
        <v>583</v>
      </c>
      <c r="E640" s="482">
        <v>6</v>
      </c>
      <c r="F640" s="99" t="s">
        <v>582</v>
      </c>
      <c r="H640" s="99">
        <f>'Справка 6'!I42</f>
        <v>311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9">
        <f t="shared" si="41"/>
        <v>43100</v>
      </c>
      <c r="D641" s="99" t="s">
        <v>523</v>
      </c>
      <c r="E641" s="482">
        <v>7</v>
      </c>
      <c r="F641" s="99" t="s">
        <v>522</v>
      </c>
      <c r="H641" s="99">
        <f>'Справка 6'!J11</f>
        <v>51968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9">
        <f t="shared" si="41"/>
        <v>43100</v>
      </c>
      <c r="D642" s="99" t="s">
        <v>526</v>
      </c>
      <c r="E642" s="482">
        <v>7</v>
      </c>
      <c r="F642" s="99" t="s">
        <v>525</v>
      </c>
      <c r="H642" s="99">
        <f>'Справка 6'!J12</f>
        <v>173634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9">
        <f t="shared" si="41"/>
        <v>43100</v>
      </c>
      <c r="D643" s="99" t="s">
        <v>529</v>
      </c>
      <c r="E643" s="482">
        <v>7</v>
      </c>
      <c r="F643" s="99" t="s">
        <v>528</v>
      </c>
      <c r="H643" s="99">
        <f>'Справка 6'!J13</f>
        <v>214038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9">
        <f t="shared" si="41"/>
        <v>43100</v>
      </c>
      <c r="D644" s="99" t="s">
        <v>532</v>
      </c>
      <c r="E644" s="482">
        <v>7</v>
      </c>
      <c r="F644" s="99" t="s">
        <v>531</v>
      </c>
      <c r="H644" s="99">
        <f>'Справка 6'!J14</f>
        <v>16926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9">
        <f t="shared" si="41"/>
        <v>43100</v>
      </c>
      <c r="D645" s="99" t="s">
        <v>535</v>
      </c>
      <c r="E645" s="482">
        <v>7</v>
      </c>
      <c r="F645" s="99" t="s">
        <v>534</v>
      </c>
      <c r="H645" s="99">
        <f>'Справка 6'!J15</f>
        <v>20996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9">
        <f t="shared" si="41"/>
        <v>43100</v>
      </c>
      <c r="D646" s="99" t="s">
        <v>537</v>
      </c>
      <c r="E646" s="482">
        <v>7</v>
      </c>
      <c r="F646" s="99" t="s">
        <v>536</v>
      </c>
      <c r="H646" s="99">
        <f>'Справка 6'!J16</f>
        <v>20843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9">
        <f t="shared" si="41"/>
        <v>43100</v>
      </c>
      <c r="D647" s="99" t="s">
        <v>540</v>
      </c>
      <c r="E647" s="482">
        <v>7</v>
      </c>
      <c r="F647" s="99" t="s">
        <v>539</v>
      </c>
      <c r="H647" s="99">
        <f>'Справка 6'!J17</f>
        <v>9108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9">
        <f t="shared" si="41"/>
        <v>43100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9">
        <f t="shared" si="41"/>
        <v>43100</v>
      </c>
      <c r="D649" s="99" t="s">
        <v>545</v>
      </c>
      <c r="E649" s="482">
        <v>7</v>
      </c>
      <c r="F649" s="99" t="s">
        <v>804</v>
      </c>
      <c r="H649" s="99">
        <f>'Справка 6'!J19</f>
        <v>507513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9">
        <f t="shared" si="41"/>
        <v>43100</v>
      </c>
      <c r="D650" s="99" t="s">
        <v>547</v>
      </c>
      <c r="E650" s="482">
        <v>7</v>
      </c>
      <c r="F650" s="99" t="s">
        <v>546</v>
      </c>
      <c r="H650" s="99">
        <f>'Справка 6'!J20</f>
        <v>9811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9">
        <f t="shared" si="41"/>
        <v>43100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9">
        <f t="shared" si="41"/>
        <v>43100</v>
      </c>
      <c r="D652" s="99" t="s">
        <v>553</v>
      </c>
      <c r="E652" s="482">
        <v>7</v>
      </c>
      <c r="F652" s="99" t="s">
        <v>552</v>
      </c>
      <c r="H652" s="99">
        <f>'Справка 6'!J23</f>
        <v>62664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9">
        <f t="shared" ref="C653:C716" si="44">endDate</f>
        <v>43100</v>
      </c>
      <c r="D653" s="99" t="s">
        <v>555</v>
      </c>
      <c r="E653" s="482">
        <v>7</v>
      </c>
      <c r="F653" s="99" t="s">
        <v>554</v>
      </c>
      <c r="H653" s="99">
        <f>'Справка 6'!J24</f>
        <v>17811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9">
        <f t="shared" si="44"/>
        <v>43100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9">
        <f t="shared" si="44"/>
        <v>43100</v>
      </c>
      <c r="D655" s="99" t="s">
        <v>558</v>
      </c>
      <c r="E655" s="482">
        <v>7</v>
      </c>
      <c r="F655" s="99" t="s">
        <v>542</v>
      </c>
      <c r="H655" s="99">
        <f>'Справка 6'!J26</f>
        <v>5483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9">
        <f t="shared" si="44"/>
        <v>43100</v>
      </c>
      <c r="D656" s="99" t="s">
        <v>560</v>
      </c>
      <c r="E656" s="482">
        <v>7</v>
      </c>
      <c r="F656" s="99" t="s">
        <v>838</v>
      </c>
      <c r="H656" s="99">
        <f>'Справка 6'!J27</f>
        <v>85958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9">
        <f t="shared" si="44"/>
        <v>43100</v>
      </c>
      <c r="D657" s="99" t="s">
        <v>562</v>
      </c>
      <c r="E657" s="482">
        <v>7</v>
      </c>
      <c r="F657" s="99" t="s">
        <v>561</v>
      </c>
      <c r="H657" s="99">
        <f>'Справка 6'!J29</f>
        <v>27518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9">
        <f t="shared" si="44"/>
        <v>43100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9">
        <f t="shared" si="44"/>
        <v>43100</v>
      </c>
      <c r="D659" s="99" t="s">
        <v>564</v>
      </c>
      <c r="E659" s="482">
        <v>7</v>
      </c>
      <c r="F659" s="99" t="s">
        <v>110</v>
      </c>
      <c r="H659" s="99">
        <f>'Справка 6'!J31</f>
        <v>1414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9">
        <f t="shared" si="44"/>
        <v>43100</v>
      </c>
      <c r="D660" s="99" t="s">
        <v>565</v>
      </c>
      <c r="E660" s="482">
        <v>7</v>
      </c>
      <c r="F660" s="99" t="s">
        <v>113</v>
      </c>
      <c r="H660" s="99">
        <f>'Справка 6'!J32</f>
        <v>18122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9">
        <f t="shared" si="44"/>
        <v>43100</v>
      </c>
      <c r="D661" s="99" t="s">
        <v>566</v>
      </c>
      <c r="E661" s="482">
        <v>7</v>
      </c>
      <c r="F661" s="99" t="s">
        <v>115</v>
      </c>
      <c r="H661" s="99">
        <f>'Справка 6'!J33</f>
        <v>7982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9">
        <f t="shared" si="44"/>
        <v>43100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9">
        <f t="shared" si="44"/>
        <v>43100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9">
        <f t="shared" si="44"/>
        <v>43100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9">
        <f t="shared" si="44"/>
        <v>43100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9">
        <f t="shared" si="44"/>
        <v>43100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9">
        <f t="shared" si="44"/>
        <v>43100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9">
        <f t="shared" si="44"/>
        <v>43100</v>
      </c>
      <c r="D668" s="99" t="s">
        <v>578</v>
      </c>
      <c r="E668" s="482">
        <v>7</v>
      </c>
      <c r="F668" s="99" t="s">
        <v>803</v>
      </c>
      <c r="H668" s="99">
        <f>'Справка 6'!J40</f>
        <v>27518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9">
        <f t="shared" si="44"/>
        <v>43100</v>
      </c>
      <c r="D669" s="99" t="s">
        <v>581</v>
      </c>
      <c r="E669" s="482">
        <v>7</v>
      </c>
      <c r="F669" s="99" t="s">
        <v>580</v>
      </c>
      <c r="H669" s="99">
        <f>'Справка 6'!J41</f>
        <v>33284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9">
        <f t="shared" si="44"/>
        <v>43100</v>
      </c>
      <c r="D670" s="99" t="s">
        <v>583</v>
      </c>
      <c r="E670" s="482">
        <v>7</v>
      </c>
      <c r="F670" s="99" t="s">
        <v>582</v>
      </c>
      <c r="H670" s="99">
        <f>'Справка 6'!J42</f>
        <v>664084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9">
        <f t="shared" si="44"/>
        <v>43100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9">
        <f t="shared" si="44"/>
        <v>43100</v>
      </c>
      <c r="D672" s="99" t="s">
        <v>526</v>
      </c>
      <c r="E672" s="482">
        <v>8</v>
      </c>
      <c r="F672" s="99" t="s">
        <v>525</v>
      </c>
      <c r="H672" s="99">
        <f>'Справка 6'!K12</f>
        <v>40019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9">
        <f t="shared" si="44"/>
        <v>43100</v>
      </c>
      <c r="D673" s="99" t="s">
        <v>529</v>
      </c>
      <c r="E673" s="482">
        <v>8</v>
      </c>
      <c r="F673" s="99" t="s">
        <v>528</v>
      </c>
      <c r="H673" s="99">
        <f>'Справка 6'!K13</f>
        <v>101786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9">
        <f t="shared" si="44"/>
        <v>43100</v>
      </c>
      <c r="D674" s="99" t="s">
        <v>532</v>
      </c>
      <c r="E674" s="482">
        <v>8</v>
      </c>
      <c r="F674" s="99" t="s">
        <v>531</v>
      </c>
      <c r="H674" s="99">
        <f>'Справка 6'!K14</f>
        <v>3842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9">
        <f t="shared" si="44"/>
        <v>43100</v>
      </c>
      <c r="D675" s="99" t="s">
        <v>535</v>
      </c>
      <c r="E675" s="482">
        <v>8</v>
      </c>
      <c r="F675" s="99" t="s">
        <v>534</v>
      </c>
      <c r="H675" s="99">
        <f>'Справка 6'!K15</f>
        <v>13624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9">
        <f t="shared" si="44"/>
        <v>43100</v>
      </c>
      <c r="D676" s="99" t="s">
        <v>537</v>
      </c>
      <c r="E676" s="482">
        <v>8</v>
      </c>
      <c r="F676" s="99" t="s">
        <v>536</v>
      </c>
      <c r="H676" s="99">
        <f>'Справка 6'!K16</f>
        <v>13014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9">
        <f t="shared" si="44"/>
        <v>43100</v>
      </c>
      <c r="D677" s="99" t="s">
        <v>540</v>
      </c>
      <c r="E677" s="482">
        <v>8</v>
      </c>
      <c r="F677" s="99" t="s">
        <v>539</v>
      </c>
      <c r="H677" s="99">
        <f>'Справка 6'!K17</f>
        <v>5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9">
        <f t="shared" si="44"/>
        <v>43100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9">
        <f t="shared" si="44"/>
        <v>43100</v>
      </c>
      <c r="D679" s="99" t="s">
        <v>545</v>
      </c>
      <c r="E679" s="482">
        <v>8</v>
      </c>
      <c r="F679" s="99" t="s">
        <v>804</v>
      </c>
      <c r="H679" s="99">
        <f>'Справка 6'!K19</f>
        <v>172290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9">
        <f t="shared" si="44"/>
        <v>43100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9">
        <f t="shared" si="44"/>
        <v>43100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9">
        <f t="shared" si="44"/>
        <v>43100</v>
      </c>
      <c r="D682" s="99" t="s">
        <v>553</v>
      </c>
      <c r="E682" s="482">
        <v>8</v>
      </c>
      <c r="F682" s="99" t="s">
        <v>552</v>
      </c>
      <c r="H682" s="99">
        <f>'Справка 6'!K23</f>
        <v>8445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9">
        <f t="shared" si="44"/>
        <v>43100</v>
      </c>
      <c r="D683" s="99" t="s">
        <v>555</v>
      </c>
      <c r="E683" s="482">
        <v>8</v>
      </c>
      <c r="F683" s="99" t="s">
        <v>554</v>
      </c>
      <c r="H683" s="99">
        <f>'Справка 6'!K24</f>
        <v>6578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9">
        <f t="shared" si="44"/>
        <v>43100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9">
        <f t="shared" si="44"/>
        <v>43100</v>
      </c>
      <c r="D685" s="99" t="s">
        <v>558</v>
      </c>
      <c r="E685" s="482">
        <v>8</v>
      </c>
      <c r="F685" s="99" t="s">
        <v>542</v>
      </c>
      <c r="H685" s="99">
        <f>'Справка 6'!K26</f>
        <v>1903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9">
        <f t="shared" si="44"/>
        <v>43100</v>
      </c>
      <c r="D686" s="99" t="s">
        <v>560</v>
      </c>
      <c r="E686" s="482">
        <v>8</v>
      </c>
      <c r="F686" s="99" t="s">
        <v>838</v>
      </c>
      <c r="H686" s="99">
        <f>'Справка 6'!K27</f>
        <v>16926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9">
        <f t="shared" si="44"/>
        <v>43100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9">
        <f t="shared" si="44"/>
        <v>43100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9">
        <f t="shared" si="44"/>
        <v>43100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9">
        <f t="shared" si="44"/>
        <v>43100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9">
        <f t="shared" si="44"/>
        <v>43100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9">
        <f t="shared" si="44"/>
        <v>43100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9">
        <f t="shared" si="44"/>
        <v>43100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9">
        <f t="shared" si="44"/>
        <v>43100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9">
        <f t="shared" si="44"/>
        <v>43100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9">
        <f t="shared" si="44"/>
        <v>43100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9">
        <f t="shared" si="44"/>
        <v>43100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9">
        <f t="shared" si="44"/>
        <v>43100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9">
        <f t="shared" si="44"/>
        <v>43100</v>
      </c>
      <c r="D699" s="99" t="s">
        <v>581</v>
      </c>
      <c r="E699" s="482">
        <v>8</v>
      </c>
      <c r="F699" s="99" t="s">
        <v>580</v>
      </c>
      <c r="H699" s="99">
        <f>'Справка 6'!K41</f>
        <v>9777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9">
        <f t="shared" si="44"/>
        <v>43100</v>
      </c>
      <c r="D700" s="99" t="s">
        <v>583</v>
      </c>
      <c r="E700" s="482">
        <v>8</v>
      </c>
      <c r="F700" s="99" t="s">
        <v>582</v>
      </c>
      <c r="H700" s="99">
        <f>'Справка 6'!K42</f>
        <v>198993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9">
        <f t="shared" si="44"/>
        <v>43100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9">
        <f t="shared" si="44"/>
        <v>43100</v>
      </c>
      <c r="D702" s="99" t="s">
        <v>526</v>
      </c>
      <c r="E702" s="482">
        <v>9</v>
      </c>
      <c r="F702" s="99" t="s">
        <v>525</v>
      </c>
      <c r="H702" s="99">
        <f>'Справка 6'!L12</f>
        <v>7468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9">
        <f t="shared" si="44"/>
        <v>43100</v>
      </c>
      <c r="D703" s="99" t="s">
        <v>529</v>
      </c>
      <c r="E703" s="482">
        <v>9</v>
      </c>
      <c r="F703" s="99" t="s">
        <v>528</v>
      </c>
      <c r="H703" s="99">
        <f>'Справка 6'!L13</f>
        <v>12596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9">
        <f t="shared" si="44"/>
        <v>43100</v>
      </c>
      <c r="D704" s="99" t="s">
        <v>532</v>
      </c>
      <c r="E704" s="482">
        <v>9</v>
      </c>
      <c r="F704" s="99" t="s">
        <v>531</v>
      </c>
      <c r="H704" s="99">
        <f>'Справка 6'!L14</f>
        <v>932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9">
        <f t="shared" si="44"/>
        <v>43100</v>
      </c>
      <c r="D705" s="99" t="s">
        <v>535</v>
      </c>
      <c r="E705" s="482">
        <v>9</v>
      </c>
      <c r="F705" s="99" t="s">
        <v>534</v>
      </c>
      <c r="H705" s="99">
        <f>'Справка 6'!L15</f>
        <v>2847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9">
        <f t="shared" si="44"/>
        <v>43100</v>
      </c>
      <c r="D706" s="99" t="s">
        <v>537</v>
      </c>
      <c r="E706" s="482">
        <v>9</v>
      </c>
      <c r="F706" s="99" t="s">
        <v>536</v>
      </c>
      <c r="H706" s="99">
        <f>'Справка 6'!L16</f>
        <v>1626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9">
        <f t="shared" si="44"/>
        <v>43100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9">
        <f t="shared" si="44"/>
        <v>43100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9">
        <f t="shared" si="44"/>
        <v>43100</v>
      </c>
      <c r="D709" s="99" t="s">
        <v>545</v>
      </c>
      <c r="E709" s="482">
        <v>9</v>
      </c>
      <c r="F709" s="99" t="s">
        <v>804</v>
      </c>
      <c r="H709" s="99">
        <f>'Справка 6'!L19</f>
        <v>25469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9">
        <f t="shared" si="44"/>
        <v>43100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9">
        <f t="shared" si="44"/>
        <v>43100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9">
        <f t="shared" si="44"/>
        <v>43100</v>
      </c>
      <c r="D712" s="99" t="s">
        <v>553</v>
      </c>
      <c r="E712" s="482">
        <v>9</v>
      </c>
      <c r="F712" s="99" t="s">
        <v>552</v>
      </c>
      <c r="H712" s="99">
        <f>'Справка 6'!L23</f>
        <v>3913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9">
        <f t="shared" si="44"/>
        <v>43100</v>
      </c>
      <c r="D713" s="99" t="s">
        <v>555</v>
      </c>
      <c r="E713" s="482">
        <v>9</v>
      </c>
      <c r="F713" s="99" t="s">
        <v>554</v>
      </c>
      <c r="H713" s="99">
        <f>'Справка 6'!L24</f>
        <v>1371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9">
        <f t="shared" si="44"/>
        <v>43100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9">
        <f t="shared" si="44"/>
        <v>43100</v>
      </c>
      <c r="D715" s="99" t="s">
        <v>558</v>
      </c>
      <c r="E715" s="482">
        <v>9</v>
      </c>
      <c r="F715" s="99" t="s">
        <v>542</v>
      </c>
      <c r="H715" s="99">
        <f>'Справка 6'!L26</f>
        <v>379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9">
        <f t="shared" si="44"/>
        <v>43100</v>
      </c>
      <c r="D716" s="99" t="s">
        <v>560</v>
      </c>
      <c r="E716" s="482">
        <v>9</v>
      </c>
      <c r="F716" s="99" t="s">
        <v>838</v>
      </c>
      <c r="H716" s="99">
        <f>'Справка 6'!L27</f>
        <v>5663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9">
        <f t="shared" ref="C717:C780" si="47">endDate</f>
        <v>43100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9">
        <f t="shared" si="47"/>
        <v>43100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9">
        <f t="shared" si="47"/>
        <v>43100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9">
        <f t="shared" si="47"/>
        <v>43100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9">
        <f t="shared" si="47"/>
        <v>43100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9">
        <f t="shared" si="47"/>
        <v>43100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9">
        <f t="shared" si="47"/>
        <v>43100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9">
        <f t="shared" si="47"/>
        <v>43100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9">
        <f t="shared" si="47"/>
        <v>43100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9">
        <f t="shared" si="47"/>
        <v>43100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9">
        <f t="shared" si="47"/>
        <v>43100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9">
        <f t="shared" si="47"/>
        <v>43100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9">
        <f t="shared" si="47"/>
        <v>43100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9">
        <f t="shared" si="47"/>
        <v>43100</v>
      </c>
      <c r="D730" s="99" t="s">
        <v>583</v>
      </c>
      <c r="E730" s="482">
        <v>9</v>
      </c>
      <c r="F730" s="99" t="s">
        <v>582</v>
      </c>
      <c r="H730" s="99">
        <f>'Справка 6'!L42</f>
        <v>31132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9">
        <f t="shared" si="47"/>
        <v>43100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9">
        <f t="shared" si="47"/>
        <v>43100</v>
      </c>
      <c r="D732" s="99" t="s">
        <v>526</v>
      </c>
      <c r="E732" s="482">
        <v>10</v>
      </c>
      <c r="F732" s="99" t="s">
        <v>525</v>
      </c>
      <c r="H732" s="99">
        <f>'Справка 6'!M12</f>
        <v>2983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9">
        <f t="shared" si="47"/>
        <v>43100</v>
      </c>
      <c r="D733" s="99" t="s">
        <v>529</v>
      </c>
      <c r="E733" s="482">
        <v>10</v>
      </c>
      <c r="F733" s="99" t="s">
        <v>528</v>
      </c>
      <c r="H733" s="99">
        <f>'Справка 6'!M13</f>
        <v>1254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9">
        <f t="shared" si="47"/>
        <v>43100</v>
      </c>
      <c r="D734" s="99" t="s">
        <v>532</v>
      </c>
      <c r="E734" s="482">
        <v>10</v>
      </c>
      <c r="F734" s="99" t="s">
        <v>531</v>
      </c>
      <c r="H734" s="99">
        <f>'Справка 6'!M14</f>
        <v>18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9">
        <f t="shared" si="47"/>
        <v>43100</v>
      </c>
      <c r="D735" s="99" t="s">
        <v>535</v>
      </c>
      <c r="E735" s="482">
        <v>10</v>
      </c>
      <c r="F735" s="99" t="s">
        <v>534</v>
      </c>
      <c r="H735" s="99">
        <f>'Справка 6'!M15</f>
        <v>3107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9">
        <f t="shared" si="47"/>
        <v>43100</v>
      </c>
      <c r="D736" s="99" t="s">
        <v>537</v>
      </c>
      <c r="E736" s="482">
        <v>10</v>
      </c>
      <c r="F736" s="99" t="s">
        <v>536</v>
      </c>
      <c r="H736" s="99">
        <f>'Справка 6'!M16</f>
        <v>546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9">
        <f t="shared" si="47"/>
        <v>43100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9">
        <f t="shared" si="47"/>
        <v>43100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9">
        <f t="shared" si="47"/>
        <v>43100</v>
      </c>
      <c r="D739" s="99" t="s">
        <v>545</v>
      </c>
      <c r="E739" s="482">
        <v>10</v>
      </c>
      <c r="F739" s="99" t="s">
        <v>804</v>
      </c>
      <c r="H739" s="99">
        <f>'Справка 6'!M19</f>
        <v>7908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9">
        <f t="shared" si="47"/>
        <v>43100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9">
        <f t="shared" si="47"/>
        <v>43100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9">
        <f t="shared" si="47"/>
        <v>43100</v>
      </c>
      <c r="D742" s="99" t="s">
        <v>553</v>
      </c>
      <c r="E742" s="482">
        <v>10</v>
      </c>
      <c r="F742" s="99" t="s">
        <v>552</v>
      </c>
      <c r="H742" s="99">
        <f>'Справка 6'!M23</f>
        <v>69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9">
        <f t="shared" si="47"/>
        <v>43100</v>
      </c>
      <c r="D743" s="99" t="s">
        <v>555</v>
      </c>
      <c r="E743" s="482">
        <v>10</v>
      </c>
      <c r="F743" s="99" t="s">
        <v>554</v>
      </c>
      <c r="H743" s="99">
        <f>'Справка 6'!M24</f>
        <v>11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9">
        <f t="shared" si="47"/>
        <v>43100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9">
        <f t="shared" si="47"/>
        <v>43100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9">
        <f t="shared" si="47"/>
        <v>43100</v>
      </c>
      <c r="D746" s="99" t="s">
        <v>560</v>
      </c>
      <c r="E746" s="482">
        <v>10</v>
      </c>
      <c r="F746" s="99" t="s">
        <v>838</v>
      </c>
      <c r="H746" s="99">
        <f>'Справка 6'!M27</f>
        <v>80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9">
        <f t="shared" si="47"/>
        <v>43100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9">
        <f t="shared" si="47"/>
        <v>43100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9">
        <f t="shared" si="47"/>
        <v>43100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9">
        <f t="shared" si="47"/>
        <v>43100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9">
        <f t="shared" si="47"/>
        <v>43100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9">
        <f t="shared" si="47"/>
        <v>43100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9">
        <f t="shared" si="47"/>
        <v>43100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9">
        <f t="shared" si="47"/>
        <v>43100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9">
        <f t="shared" si="47"/>
        <v>43100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9">
        <f t="shared" si="47"/>
        <v>43100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9">
        <f t="shared" si="47"/>
        <v>43100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9">
        <f t="shared" si="47"/>
        <v>43100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9">
        <f t="shared" si="47"/>
        <v>43100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9">
        <f t="shared" si="47"/>
        <v>43100</v>
      </c>
      <c r="D760" s="99" t="s">
        <v>583</v>
      </c>
      <c r="E760" s="482">
        <v>10</v>
      </c>
      <c r="F760" s="99" t="s">
        <v>582</v>
      </c>
      <c r="H760" s="99">
        <f>'Справка 6'!M42</f>
        <v>7988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9">
        <f t="shared" si="47"/>
        <v>43100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9">
        <f t="shared" si="47"/>
        <v>43100</v>
      </c>
      <c r="D762" s="99" t="s">
        <v>526</v>
      </c>
      <c r="E762" s="482">
        <v>11</v>
      </c>
      <c r="F762" s="99" t="s">
        <v>525</v>
      </c>
      <c r="H762" s="99">
        <f>'Справка 6'!N12</f>
        <v>44504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9">
        <f t="shared" si="47"/>
        <v>43100</v>
      </c>
      <c r="D763" s="99" t="s">
        <v>529</v>
      </c>
      <c r="E763" s="482">
        <v>11</v>
      </c>
      <c r="F763" s="99" t="s">
        <v>528</v>
      </c>
      <c r="H763" s="99">
        <f>'Справка 6'!N13</f>
        <v>113128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9">
        <f t="shared" si="47"/>
        <v>43100</v>
      </c>
      <c r="D764" s="99" t="s">
        <v>532</v>
      </c>
      <c r="E764" s="482">
        <v>11</v>
      </c>
      <c r="F764" s="99" t="s">
        <v>531</v>
      </c>
      <c r="H764" s="99">
        <f>'Справка 6'!N14</f>
        <v>4756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9">
        <f t="shared" si="47"/>
        <v>43100</v>
      </c>
      <c r="D765" s="99" t="s">
        <v>535</v>
      </c>
      <c r="E765" s="482">
        <v>11</v>
      </c>
      <c r="F765" s="99" t="s">
        <v>534</v>
      </c>
      <c r="H765" s="99">
        <f>'Справка 6'!N15</f>
        <v>13364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9">
        <f t="shared" si="47"/>
        <v>43100</v>
      </c>
      <c r="D766" s="99" t="s">
        <v>537</v>
      </c>
      <c r="E766" s="482">
        <v>11</v>
      </c>
      <c r="F766" s="99" t="s">
        <v>536</v>
      </c>
      <c r="H766" s="99">
        <f>'Справка 6'!N16</f>
        <v>14094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9">
        <f t="shared" si="47"/>
        <v>43100</v>
      </c>
      <c r="D767" s="99" t="s">
        <v>540</v>
      </c>
      <c r="E767" s="482">
        <v>11</v>
      </c>
      <c r="F767" s="99" t="s">
        <v>539</v>
      </c>
      <c r="H767" s="99">
        <f>'Справка 6'!N17</f>
        <v>5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9">
        <f t="shared" si="47"/>
        <v>43100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9">
        <f t="shared" si="47"/>
        <v>43100</v>
      </c>
      <c r="D769" s="99" t="s">
        <v>545</v>
      </c>
      <c r="E769" s="482">
        <v>11</v>
      </c>
      <c r="F769" s="99" t="s">
        <v>804</v>
      </c>
      <c r="H769" s="99">
        <f>'Справка 6'!N19</f>
        <v>189851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9">
        <f t="shared" si="47"/>
        <v>43100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9">
        <f t="shared" si="47"/>
        <v>43100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9">
        <f t="shared" si="47"/>
        <v>43100</v>
      </c>
      <c r="D772" s="99" t="s">
        <v>553</v>
      </c>
      <c r="E772" s="482">
        <v>11</v>
      </c>
      <c r="F772" s="99" t="s">
        <v>552</v>
      </c>
      <c r="H772" s="99">
        <f>'Справка 6'!N23</f>
        <v>12289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9">
        <f t="shared" si="47"/>
        <v>43100</v>
      </c>
      <c r="D773" s="99" t="s">
        <v>555</v>
      </c>
      <c r="E773" s="482">
        <v>11</v>
      </c>
      <c r="F773" s="99" t="s">
        <v>554</v>
      </c>
      <c r="H773" s="99">
        <f>'Справка 6'!N24</f>
        <v>7938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9">
        <f t="shared" si="47"/>
        <v>43100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9">
        <f t="shared" si="47"/>
        <v>43100</v>
      </c>
      <c r="D775" s="99" t="s">
        <v>558</v>
      </c>
      <c r="E775" s="482">
        <v>11</v>
      </c>
      <c r="F775" s="99" t="s">
        <v>542</v>
      </c>
      <c r="H775" s="99">
        <f>'Справка 6'!N26</f>
        <v>2282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9">
        <f t="shared" si="47"/>
        <v>43100</v>
      </c>
      <c r="D776" s="99" t="s">
        <v>560</v>
      </c>
      <c r="E776" s="482">
        <v>11</v>
      </c>
      <c r="F776" s="99" t="s">
        <v>838</v>
      </c>
      <c r="H776" s="99">
        <f>'Справка 6'!N27</f>
        <v>22509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9">
        <f t="shared" si="47"/>
        <v>43100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9">
        <f t="shared" si="47"/>
        <v>43100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9">
        <f t="shared" si="47"/>
        <v>43100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9">
        <f t="shared" si="47"/>
        <v>43100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9">
        <f t="shared" ref="C781:C844" si="50">endDate</f>
        <v>43100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9">
        <f t="shared" si="50"/>
        <v>43100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9">
        <f t="shared" si="50"/>
        <v>43100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9">
        <f t="shared" si="50"/>
        <v>43100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9">
        <f t="shared" si="50"/>
        <v>43100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9">
        <f t="shared" si="50"/>
        <v>43100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9">
        <f t="shared" si="50"/>
        <v>43100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9">
        <f t="shared" si="50"/>
        <v>43100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9">
        <f t="shared" si="50"/>
        <v>43100</v>
      </c>
      <c r="D789" s="99" t="s">
        <v>581</v>
      </c>
      <c r="E789" s="482">
        <v>11</v>
      </c>
      <c r="F789" s="99" t="s">
        <v>580</v>
      </c>
      <c r="H789" s="99">
        <f>'Справка 6'!N41</f>
        <v>9777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9">
        <f t="shared" si="50"/>
        <v>43100</v>
      </c>
      <c r="D790" s="99" t="s">
        <v>583</v>
      </c>
      <c r="E790" s="482">
        <v>11</v>
      </c>
      <c r="F790" s="99" t="s">
        <v>582</v>
      </c>
      <c r="H790" s="99">
        <f>'Справка 6'!N42</f>
        <v>222137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9">
        <f t="shared" si="50"/>
        <v>43100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9">
        <f t="shared" si="50"/>
        <v>43100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9">
        <f t="shared" si="50"/>
        <v>43100</v>
      </c>
      <c r="D793" s="99" t="s">
        <v>529</v>
      </c>
      <c r="E793" s="482">
        <v>12</v>
      </c>
      <c r="F793" s="99" t="s">
        <v>528</v>
      </c>
      <c r="H793" s="99">
        <f>'Справка 6'!O13</f>
        <v>42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9">
        <f t="shared" si="50"/>
        <v>43100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9">
        <f t="shared" si="50"/>
        <v>43100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9">
        <f t="shared" si="50"/>
        <v>43100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9">
        <f t="shared" si="50"/>
        <v>43100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9">
        <f t="shared" si="50"/>
        <v>43100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9">
        <f t="shared" si="50"/>
        <v>43100</v>
      </c>
      <c r="D799" s="99" t="s">
        <v>545</v>
      </c>
      <c r="E799" s="482">
        <v>12</v>
      </c>
      <c r="F799" s="99" t="s">
        <v>804</v>
      </c>
      <c r="H799" s="99">
        <f>'Справка 6'!O19</f>
        <v>42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9">
        <f t="shared" si="50"/>
        <v>43100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9">
        <f t="shared" si="50"/>
        <v>43100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9">
        <f t="shared" si="50"/>
        <v>43100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9">
        <f t="shared" si="50"/>
        <v>43100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9">
        <f t="shared" si="50"/>
        <v>43100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9">
        <f t="shared" si="50"/>
        <v>43100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9">
        <f t="shared" si="50"/>
        <v>43100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9">
        <f t="shared" si="50"/>
        <v>43100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9">
        <f t="shared" si="50"/>
        <v>43100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9">
        <f t="shared" si="50"/>
        <v>43100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9">
        <f t="shared" si="50"/>
        <v>43100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9">
        <f t="shared" si="50"/>
        <v>43100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9">
        <f t="shared" si="50"/>
        <v>43100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9">
        <f t="shared" si="50"/>
        <v>43100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9">
        <f t="shared" si="50"/>
        <v>43100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9">
        <f t="shared" si="50"/>
        <v>43100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9">
        <f t="shared" si="50"/>
        <v>43100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9">
        <f t="shared" si="50"/>
        <v>43100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9">
        <f t="shared" si="50"/>
        <v>43100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9">
        <f t="shared" si="50"/>
        <v>43100</v>
      </c>
      <c r="D819" s="99" t="s">
        <v>581</v>
      </c>
      <c r="E819" s="482">
        <v>12</v>
      </c>
      <c r="F819" s="99" t="s">
        <v>580</v>
      </c>
      <c r="H819" s="99">
        <f>'Справка 6'!O41</f>
        <v>360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9">
        <f t="shared" si="50"/>
        <v>43100</v>
      </c>
      <c r="D820" s="99" t="s">
        <v>583</v>
      </c>
      <c r="E820" s="482">
        <v>12</v>
      </c>
      <c r="F820" s="99" t="s">
        <v>582</v>
      </c>
      <c r="H820" s="99">
        <f>'Справка 6'!O42</f>
        <v>402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9">
        <f t="shared" si="50"/>
        <v>43100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9">
        <f t="shared" si="50"/>
        <v>43100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9">
        <f t="shared" si="50"/>
        <v>43100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9">
        <f t="shared" si="50"/>
        <v>43100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9">
        <f t="shared" si="50"/>
        <v>43100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9">
        <f t="shared" si="50"/>
        <v>43100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9">
        <f t="shared" si="50"/>
        <v>43100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9">
        <f t="shared" si="50"/>
        <v>43100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9">
        <f t="shared" si="50"/>
        <v>43100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9">
        <f t="shared" si="50"/>
        <v>43100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9">
        <f t="shared" si="50"/>
        <v>43100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9">
        <f t="shared" si="50"/>
        <v>43100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9">
        <f t="shared" si="50"/>
        <v>43100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9">
        <f t="shared" si="50"/>
        <v>43100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9">
        <f t="shared" si="50"/>
        <v>43100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9">
        <f t="shared" si="50"/>
        <v>43100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9">
        <f t="shared" si="50"/>
        <v>43100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9">
        <f t="shared" si="50"/>
        <v>43100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9">
        <f t="shared" si="50"/>
        <v>43100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9">
        <f t="shared" si="50"/>
        <v>43100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9">
        <f t="shared" si="50"/>
        <v>43100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9">
        <f t="shared" si="50"/>
        <v>43100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9">
        <f t="shared" si="50"/>
        <v>43100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9">
        <f t="shared" si="50"/>
        <v>43100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9">
        <f t="shared" ref="C845:C910" si="53">endDate</f>
        <v>43100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9">
        <f t="shared" si="53"/>
        <v>43100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9">
        <f t="shared" si="53"/>
        <v>43100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9">
        <f t="shared" si="53"/>
        <v>43100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9">
        <f t="shared" si="53"/>
        <v>43100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9">
        <f t="shared" si="53"/>
        <v>43100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9">
        <f t="shared" si="53"/>
        <v>43100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9">
        <f t="shared" si="53"/>
        <v>43100</v>
      </c>
      <c r="D852" s="99" t="s">
        <v>526</v>
      </c>
      <c r="E852" s="482">
        <v>14</v>
      </c>
      <c r="F852" s="99" t="s">
        <v>525</v>
      </c>
      <c r="H852" s="99">
        <f>'Справка 6'!Q12</f>
        <v>44504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9">
        <f t="shared" si="53"/>
        <v>43100</v>
      </c>
      <c r="D853" s="99" t="s">
        <v>529</v>
      </c>
      <c r="E853" s="482">
        <v>14</v>
      </c>
      <c r="F853" s="99" t="s">
        <v>528</v>
      </c>
      <c r="H853" s="99">
        <f>'Справка 6'!Q13</f>
        <v>113170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9">
        <f t="shared" si="53"/>
        <v>43100</v>
      </c>
      <c r="D854" s="99" t="s">
        <v>532</v>
      </c>
      <c r="E854" s="482">
        <v>14</v>
      </c>
      <c r="F854" s="99" t="s">
        <v>531</v>
      </c>
      <c r="H854" s="99">
        <f>'Справка 6'!Q14</f>
        <v>4756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9">
        <f t="shared" si="53"/>
        <v>43100</v>
      </c>
      <c r="D855" s="99" t="s">
        <v>535</v>
      </c>
      <c r="E855" s="482">
        <v>14</v>
      </c>
      <c r="F855" s="99" t="s">
        <v>534</v>
      </c>
      <c r="H855" s="99">
        <f>'Справка 6'!Q15</f>
        <v>13364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9">
        <f t="shared" si="53"/>
        <v>43100</v>
      </c>
      <c r="D856" s="99" t="s">
        <v>537</v>
      </c>
      <c r="E856" s="482">
        <v>14</v>
      </c>
      <c r="F856" s="99" t="s">
        <v>536</v>
      </c>
      <c r="H856" s="99">
        <f>'Справка 6'!Q16</f>
        <v>14094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9">
        <f t="shared" si="53"/>
        <v>43100</v>
      </c>
      <c r="D857" s="99" t="s">
        <v>540</v>
      </c>
      <c r="E857" s="482">
        <v>14</v>
      </c>
      <c r="F857" s="99" t="s">
        <v>539</v>
      </c>
      <c r="H857" s="99">
        <f>'Справка 6'!Q17</f>
        <v>5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9">
        <f t="shared" si="53"/>
        <v>43100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9">
        <f t="shared" si="53"/>
        <v>43100</v>
      </c>
      <c r="D859" s="99" t="s">
        <v>545</v>
      </c>
      <c r="E859" s="482">
        <v>14</v>
      </c>
      <c r="F859" s="99" t="s">
        <v>804</v>
      </c>
      <c r="H859" s="99">
        <f>'Справка 6'!Q19</f>
        <v>189893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9">
        <f t="shared" si="53"/>
        <v>43100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9">
        <f t="shared" si="53"/>
        <v>43100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9">
        <f t="shared" si="53"/>
        <v>43100</v>
      </c>
      <c r="D862" s="99" t="s">
        <v>553</v>
      </c>
      <c r="E862" s="482">
        <v>14</v>
      </c>
      <c r="F862" s="99" t="s">
        <v>552</v>
      </c>
      <c r="H862" s="99">
        <f>'Справка 6'!Q23</f>
        <v>12289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9">
        <f t="shared" si="53"/>
        <v>43100</v>
      </c>
      <c r="D863" s="99" t="s">
        <v>555</v>
      </c>
      <c r="E863" s="482">
        <v>14</v>
      </c>
      <c r="F863" s="99" t="s">
        <v>554</v>
      </c>
      <c r="H863" s="99">
        <f>'Справка 6'!Q24</f>
        <v>7938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9">
        <f t="shared" si="53"/>
        <v>43100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9">
        <f t="shared" si="53"/>
        <v>43100</v>
      </c>
      <c r="D865" s="99" t="s">
        <v>558</v>
      </c>
      <c r="E865" s="482">
        <v>14</v>
      </c>
      <c r="F865" s="99" t="s">
        <v>542</v>
      </c>
      <c r="H865" s="99">
        <f>'Справка 6'!Q26</f>
        <v>2282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9">
        <f t="shared" si="53"/>
        <v>43100</v>
      </c>
      <c r="D866" s="99" t="s">
        <v>560</v>
      </c>
      <c r="E866" s="482">
        <v>14</v>
      </c>
      <c r="F866" s="99" t="s">
        <v>838</v>
      </c>
      <c r="H866" s="99">
        <f>'Справка 6'!Q27</f>
        <v>22509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9">
        <f t="shared" si="53"/>
        <v>43100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9">
        <f t="shared" si="53"/>
        <v>43100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9">
        <f t="shared" si="53"/>
        <v>43100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9">
        <f t="shared" si="53"/>
        <v>43100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9">
        <f t="shared" si="53"/>
        <v>43100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9">
        <f t="shared" si="53"/>
        <v>43100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9">
        <f t="shared" si="53"/>
        <v>43100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9">
        <f t="shared" si="53"/>
        <v>43100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9">
        <f t="shared" si="53"/>
        <v>43100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9">
        <f t="shared" si="53"/>
        <v>43100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9">
        <f t="shared" si="53"/>
        <v>43100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9">
        <f t="shared" si="53"/>
        <v>43100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9">
        <f t="shared" si="53"/>
        <v>43100</v>
      </c>
      <c r="D879" s="99" t="s">
        <v>581</v>
      </c>
      <c r="E879" s="482">
        <v>14</v>
      </c>
      <c r="F879" s="99" t="s">
        <v>580</v>
      </c>
      <c r="H879" s="99">
        <f>'Справка 6'!Q41</f>
        <v>10137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9">
        <f t="shared" si="53"/>
        <v>43100</v>
      </c>
      <c r="D880" s="99" t="s">
        <v>583</v>
      </c>
      <c r="E880" s="482">
        <v>14</v>
      </c>
      <c r="F880" s="99" t="s">
        <v>582</v>
      </c>
      <c r="H880" s="99">
        <f>'Справка 6'!Q42</f>
        <v>222539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9">
        <f t="shared" si="53"/>
        <v>43100</v>
      </c>
      <c r="D881" s="99" t="s">
        <v>523</v>
      </c>
      <c r="E881" s="482">
        <v>15</v>
      </c>
      <c r="F881" s="99" t="s">
        <v>522</v>
      </c>
      <c r="H881" s="99">
        <f>'Справка 6'!R11</f>
        <v>51968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9">
        <f t="shared" si="53"/>
        <v>43100</v>
      </c>
      <c r="D882" s="99" t="s">
        <v>526</v>
      </c>
      <c r="E882" s="482">
        <v>15</v>
      </c>
      <c r="F882" s="99" t="s">
        <v>525</v>
      </c>
      <c r="H882" s="99">
        <f>'Справка 6'!R12</f>
        <v>129130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9">
        <f t="shared" si="53"/>
        <v>43100</v>
      </c>
      <c r="D883" s="99" t="s">
        <v>529</v>
      </c>
      <c r="E883" s="482">
        <v>15</v>
      </c>
      <c r="F883" s="99" t="s">
        <v>528</v>
      </c>
      <c r="H883" s="99">
        <f>'Справка 6'!R13</f>
        <v>100868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9">
        <f t="shared" si="53"/>
        <v>43100</v>
      </c>
      <c r="D884" s="99" t="s">
        <v>532</v>
      </c>
      <c r="E884" s="482">
        <v>15</v>
      </c>
      <c r="F884" s="99" t="s">
        <v>531</v>
      </c>
      <c r="H884" s="99">
        <f>'Справка 6'!R14</f>
        <v>12170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9">
        <f t="shared" si="53"/>
        <v>43100</v>
      </c>
      <c r="D885" s="99" t="s">
        <v>535</v>
      </c>
      <c r="E885" s="482">
        <v>15</v>
      </c>
      <c r="F885" s="99" t="s">
        <v>534</v>
      </c>
      <c r="H885" s="99">
        <f>'Справка 6'!R15</f>
        <v>7632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9">
        <f t="shared" si="53"/>
        <v>43100</v>
      </c>
      <c r="D886" s="99" t="s">
        <v>537</v>
      </c>
      <c r="E886" s="482">
        <v>15</v>
      </c>
      <c r="F886" s="99" t="s">
        <v>536</v>
      </c>
      <c r="H886" s="99">
        <f>'Справка 6'!R16</f>
        <v>6749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9">
        <f t="shared" si="53"/>
        <v>43100</v>
      </c>
      <c r="D887" s="99" t="s">
        <v>540</v>
      </c>
      <c r="E887" s="482">
        <v>15</v>
      </c>
      <c r="F887" s="99" t="s">
        <v>539</v>
      </c>
      <c r="H887" s="99">
        <f>'Справка 6'!R17</f>
        <v>9103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9">
        <f t="shared" si="53"/>
        <v>43100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9">
        <f t="shared" si="53"/>
        <v>43100</v>
      </c>
      <c r="D889" s="99" t="s">
        <v>545</v>
      </c>
      <c r="E889" s="482">
        <v>15</v>
      </c>
      <c r="F889" s="99" t="s">
        <v>804</v>
      </c>
      <c r="H889" s="99">
        <f>'Справка 6'!R19</f>
        <v>317620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9">
        <f t="shared" si="53"/>
        <v>43100</v>
      </c>
      <c r="D890" s="99" t="s">
        <v>547</v>
      </c>
      <c r="E890" s="482">
        <v>15</v>
      </c>
      <c r="F890" s="99" t="s">
        <v>546</v>
      </c>
      <c r="H890" s="99">
        <f>'Справка 6'!R20</f>
        <v>9811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9">
        <f t="shared" si="53"/>
        <v>43100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9">
        <f t="shared" si="53"/>
        <v>43100</v>
      </c>
      <c r="D892" s="99" t="s">
        <v>553</v>
      </c>
      <c r="E892" s="482">
        <v>15</v>
      </c>
      <c r="F892" s="99" t="s">
        <v>552</v>
      </c>
      <c r="H892" s="99">
        <f>'Справка 6'!R23</f>
        <v>50375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9">
        <f t="shared" si="53"/>
        <v>43100</v>
      </c>
      <c r="D893" s="99" t="s">
        <v>555</v>
      </c>
      <c r="E893" s="482">
        <v>15</v>
      </c>
      <c r="F893" s="99" t="s">
        <v>554</v>
      </c>
      <c r="H893" s="99">
        <f>'Справка 6'!R24</f>
        <v>9873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9">
        <f t="shared" si="53"/>
        <v>43100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9">
        <f t="shared" si="53"/>
        <v>43100</v>
      </c>
      <c r="D895" s="99" t="s">
        <v>558</v>
      </c>
      <c r="E895" s="482">
        <v>15</v>
      </c>
      <c r="F895" s="99" t="s">
        <v>542</v>
      </c>
      <c r="H895" s="99">
        <f>'Справка 6'!R26</f>
        <v>3201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9">
        <f t="shared" si="53"/>
        <v>43100</v>
      </c>
      <c r="D896" s="99" t="s">
        <v>560</v>
      </c>
      <c r="E896" s="482">
        <v>15</v>
      </c>
      <c r="F896" s="99" t="s">
        <v>838</v>
      </c>
      <c r="H896" s="99">
        <f>'Справка 6'!R27</f>
        <v>63449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9">
        <f t="shared" si="53"/>
        <v>43100</v>
      </c>
      <c r="D897" s="99" t="s">
        <v>562</v>
      </c>
      <c r="E897" s="482">
        <v>15</v>
      </c>
      <c r="F897" s="99" t="s">
        <v>561</v>
      </c>
      <c r="H897" s="99">
        <f>'Справка 6'!R29</f>
        <v>27518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9">
        <f t="shared" si="53"/>
        <v>43100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9">
        <f t="shared" si="53"/>
        <v>43100</v>
      </c>
      <c r="D899" s="99" t="s">
        <v>564</v>
      </c>
      <c r="E899" s="482">
        <v>15</v>
      </c>
      <c r="F899" s="99" t="s">
        <v>110</v>
      </c>
      <c r="H899" s="99">
        <f>'Справка 6'!R31</f>
        <v>1414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9">
        <f t="shared" si="53"/>
        <v>43100</v>
      </c>
      <c r="D900" s="99" t="s">
        <v>565</v>
      </c>
      <c r="E900" s="482">
        <v>15</v>
      </c>
      <c r="F900" s="99" t="s">
        <v>113</v>
      </c>
      <c r="H900" s="99">
        <f>'Справка 6'!R32</f>
        <v>18122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9">
        <f t="shared" si="53"/>
        <v>43100</v>
      </c>
      <c r="D901" s="99" t="s">
        <v>566</v>
      </c>
      <c r="E901" s="482">
        <v>15</v>
      </c>
      <c r="F901" s="99" t="s">
        <v>115</v>
      </c>
      <c r="H901" s="99">
        <f>'Справка 6'!R33</f>
        <v>7982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9">
        <f t="shared" si="53"/>
        <v>43100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9">
        <f t="shared" si="53"/>
        <v>43100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9">
        <f t="shared" si="53"/>
        <v>43100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9">
        <f t="shared" si="53"/>
        <v>43100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9">
        <f t="shared" si="53"/>
        <v>43100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9">
        <f t="shared" si="53"/>
        <v>43100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9">
        <f t="shared" si="53"/>
        <v>43100</v>
      </c>
      <c r="D908" s="99" t="s">
        <v>578</v>
      </c>
      <c r="E908" s="482">
        <v>15</v>
      </c>
      <c r="F908" s="99" t="s">
        <v>803</v>
      </c>
      <c r="H908" s="99">
        <f>'Справка 6'!R40</f>
        <v>27518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9">
        <f t="shared" si="53"/>
        <v>43100</v>
      </c>
      <c r="D909" s="99" t="s">
        <v>581</v>
      </c>
      <c r="E909" s="482">
        <v>15</v>
      </c>
      <c r="F909" s="99" t="s">
        <v>580</v>
      </c>
      <c r="H909" s="99">
        <f>'Справка 6'!R41</f>
        <v>23147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9">
        <f t="shared" si="53"/>
        <v>43100</v>
      </c>
      <c r="D910" s="99" t="s">
        <v>583</v>
      </c>
      <c r="E910" s="482">
        <v>15</v>
      </c>
      <c r="F910" s="99" t="s">
        <v>582</v>
      </c>
      <c r="H910" s="99">
        <f>'Справка 6'!R42</f>
        <v>441545</v>
      </c>
    </row>
    <row r="911" spans="1:8" s="483" customFormat="1">
      <c r="C911" s="548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9">
        <f t="shared" ref="C912:C975" si="56">endDate</f>
        <v>43100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9">
        <f t="shared" si="56"/>
        <v>43100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20599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9">
        <f t="shared" si="56"/>
        <v>43100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20356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9">
        <f t="shared" si="56"/>
        <v>43100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9">
        <f t="shared" si="56"/>
        <v>43100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243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9">
        <f t="shared" si="56"/>
        <v>43100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1216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9">
        <f t="shared" si="56"/>
        <v>43100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3667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9">
        <f t="shared" si="56"/>
        <v>43100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9">
        <f t="shared" si="56"/>
        <v>43100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3667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9">
        <f t="shared" si="56"/>
        <v>43100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25482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9">
        <f t="shared" si="56"/>
        <v>43100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1342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9">
        <f t="shared" si="56"/>
        <v>43100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4694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9">
        <f t="shared" si="56"/>
        <v>43100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3323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9">
        <f t="shared" si="56"/>
        <v>43100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1371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9">
        <f t="shared" si="56"/>
        <v>43100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9">
        <f t="shared" si="56"/>
        <v>43100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226857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9">
        <f t="shared" si="56"/>
        <v>43100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4421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9">
        <f t="shared" si="56"/>
        <v>43100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3219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9">
        <f t="shared" si="56"/>
        <v>43100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5606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9">
        <f t="shared" si="56"/>
        <v>43100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9">
        <f t="shared" si="56"/>
        <v>43100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8075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9">
        <f t="shared" si="56"/>
        <v>43100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210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9">
        <f t="shared" si="56"/>
        <v>43100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4235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9">
        <f t="shared" si="56"/>
        <v>43100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9">
        <f t="shared" si="56"/>
        <v>43100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3630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9">
        <f t="shared" si="56"/>
        <v>43100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6140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9">
        <f t="shared" si="56"/>
        <v>43100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9">
        <f t="shared" si="56"/>
        <v>43100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9">
        <f t="shared" si="56"/>
        <v>43100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9">
        <f t="shared" si="56"/>
        <v>43100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6140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9">
        <f t="shared" si="56"/>
        <v>43100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259012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9">
        <f t="shared" si="56"/>
        <v>43100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285836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9">
        <f t="shared" si="56"/>
        <v>43100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9">
        <f t="shared" si="56"/>
        <v>43100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9">
        <f t="shared" si="56"/>
        <v>43100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9">
        <f t="shared" si="56"/>
        <v>43100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9">
        <f t="shared" si="56"/>
        <v>43100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9">
        <f t="shared" si="56"/>
        <v>43100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9">
        <f t="shared" si="56"/>
        <v>43100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9">
        <f t="shared" si="56"/>
        <v>43100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9">
        <f t="shared" si="56"/>
        <v>43100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9">
        <f t="shared" si="56"/>
        <v>43100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9">
        <f t="shared" si="56"/>
        <v>43100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9">
        <f t="shared" si="56"/>
        <v>43100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4694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9">
        <f t="shared" si="56"/>
        <v>43100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3323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9">
        <f t="shared" si="56"/>
        <v>43100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1371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9">
        <f t="shared" si="56"/>
        <v>43100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9">
        <f t="shared" si="56"/>
        <v>43100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226857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9">
        <f t="shared" si="56"/>
        <v>43100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4421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9">
        <f t="shared" si="56"/>
        <v>43100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3219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9">
        <f t="shared" si="56"/>
        <v>43100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5606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9">
        <f t="shared" si="56"/>
        <v>43100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9">
        <f t="shared" si="56"/>
        <v>43100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8075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9">
        <f t="shared" si="56"/>
        <v>43100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210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9">
        <f t="shared" si="56"/>
        <v>43100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4235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9">
        <f t="shared" si="56"/>
        <v>43100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9">
        <f t="shared" si="56"/>
        <v>43100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3630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9">
        <f t="shared" si="56"/>
        <v>43100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6140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9">
        <f t="shared" si="56"/>
        <v>43100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9">
        <f t="shared" si="56"/>
        <v>43100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9">
        <f t="shared" si="56"/>
        <v>43100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9">
        <f t="shared" si="56"/>
        <v>43100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6140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9">
        <f t="shared" si="56"/>
        <v>43100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259012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9">
        <f t="shared" si="56"/>
        <v>43100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259012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9">
        <f t="shared" ref="C976:C1039" si="59">endDate</f>
        <v>43100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9">
        <f t="shared" si="59"/>
        <v>43100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20599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9">
        <f t="shared" si="59"/>
        <v>43100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20356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9">
        <f t="shared" si="59"/>
        <v>43100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9">
        <f t="shared" si="59"/>
        <v>43100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243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9">
        <f t="shared" si="59"/>
        <v>43100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1216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9">
        <f t="shared" si="59"/>
        <v>43100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3667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9">
        <f t="shared" si="59"/>
        <v>43100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9">
        <f t="shared" si="59"/>
        <v>43100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3667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9">
        <f t="shared" si="59"/>
        <v>43100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25482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9">
        <f t="shared" si="59"/>
        <v>43100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1342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9">
        <f t="shared" si="59"/>
        <v>43100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9">
        <f t="shared" si="59"/>
        <v>43100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9">
        <f t="shared" si="59"/>
        <v>43100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9">
        <f t="shared" si="59"/>
        <v>43100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9">
        <f t="shared" si="59"/>
        <v>43100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9">
        <f t="shared" si="59"/>
        <v>43100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9">
        <f t="shared" si="59"/>
        <v>43100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9">
        <f t="shared" si="59"/>
        <v>43100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9">
        <f t="shared" si="59"/>
        <v>43100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9">
        <f t="shared" si="59"/>
        <v>43100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9">
        <f t="shared" si="59"/>
        <v>43100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9">
        <f t="shared" si="59"/>
        <v>43100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9">
        <f t="shared" si="59"/>
        <v>43100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9">
        <f t="shared" si="59"/>
        <v>43100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9">
        <f t="shared" si="59"/>
        <v>43100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9">
        <f t="shared" si="59"/>
        <v>43100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9">
        <f t="shared" si="59"/>
        <v>43100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9">
        <f t="shared" si="59"/>
        <v>43100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9">
        <f t="shared" si="59"/>
        <v>43100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9">
        <f t="shared" si="59"/>
        <v>43100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9">
        <f t="shared" si="59"/>
        <v>43100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26824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9">
        <f t="shared" si="59"/>
        <v>43100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9">
        <f t="shared" si="59"/>
        <v>43100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9">
        <f t="shared" si="59"/>
        <v>43100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9">
        <f t="shared" si="59"/>
        <v>43100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9">
        <f t="shared" si="59"/>
        <v>43100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50526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9">
        <f t="shared" si="59"/>
        <v>43100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50526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9">
        <f t="shared" si="59"/>
        <v>43100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9">
        <f t="shared" si="59"/>
        <v>43100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9">
        <f t="shared" si="59"/>
        <v>43100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9">
        <f t="shared" si="59"/>
        <v>43100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9">
        <f t="shared" si="59"/>
        <v>43100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9">
        <f t="shared" si="59"/>
        <v>43100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9">
        <f t="shared" si="59"/>
        <v>43100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2123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9">
        <f t="shared" si="59"/>
        <v>43100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1950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9">
        <f t="shared" si="59"/>
        <v>43100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52649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9">
        <f t="shared" si="59"/>
        <v>43100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15045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9">
        <f t="shared" si="59"/>
        <v>43100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757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9">
        <f t="shared" si="59"/>
        <v>43100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757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9">
        <f t="shared" si="59"/>
        <v>43100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9">
        <f t="shared" si="59"/>
        <v>43100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9">
        <f t="shared" si="59"/>
        <v>43100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194165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9">
        <f t="shared" si="59"/>
        <v>43100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194165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9">
        <f t="shared" si="59"/>
        <v>43100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9">
        <f t="shared" si="59"/>
        <v>43100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9">
        <f t="shared" si="59"/>
        <v>43100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9">
        <f t="shared" si="59"/>
        <v>43100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14478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9">
        <f t="shared" si="59"/>
        <v>43100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9">
        <f t="shared" si="59"/>
        <v>43100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9">
        <f t="shared" si="59"/>
        <v>43100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14478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9">
        <f t="shared" si="59"/>
        <v>43100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9">
        <f t="shared" si="59"/>
        <v>43100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155595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9">
        <f t="shared" si="59"/>
        <v>43100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157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9">
        <f t="shared" ref="C1040:C1103" si="62">endDate</f>
        <v>43100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134556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9">
        <f t="shared" si="62"/>
        <v>43100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612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9">
        <f t="shared" si="62"/>
        <v>43100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10317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9">
        <f t="shared" si="62"/>
        <v>43100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7375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9">
        <f t="shared" si="62"/>
        <v>43100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1471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9">
        <f t="shared" si="62"/>
        <v>43100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4305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9">
        <f t="shared" si="62"/>
        <v>43100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1599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9">
        <f t="shared" si="62"/>
        <v>43100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2578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9">
        <f t="shared" si="62"/>
        <v>43100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32567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9">
        <f t="shared" si="62"/>
        <v>43100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397562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9">
        <f t="shared" si="62"/>
        <v>43100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465256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9">
        <f t="shared" si="62"/>
        <v>43100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9">
        <f t="shared" si="62"/>
        <v>43100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9">
        <f t="shared" si="62"/>
        <v>43100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9">
        <f t="shared" si="62"/>
        <v>43100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9">
        <f t="shared" si="62"/>
        <v>43100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9">
        <f t="shared" si="62"/>
        <v>43100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9">
        <f t="shared" si="62"/>
        <v>43100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9">
        <f t="shared" si="62"/>
        <v>43100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9">
        <f t="shared" si="62"/>
        <v>43100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9">
        <f t="shared" si="62"/>
        <v>43100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9">
        <f t="shared" si="62"/>
        <v>43100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9">
        <f t="shared" si="62"/>
        <v>43100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9">
        <f t="shared" si="62"/>
        <v>43100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9">
        <f t="shared" si="62"/>
        <v>43100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9">
        <f t="shared" si="62"/>
        <v>43100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9">
        <f t="shared" si="62"/>
        <v>43100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9">
        <f t="shared" si="62"/>
        <v>43100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757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9">
        <f t="shared" si="62"/>
        <v>43100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757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9">
        <f t="shared" si="62"/>
        <v>43100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9">
        <f t="shared" si="62"/>
        <v>43100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9">
        <f t="shared" si="62"/>
        <v>43100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194165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9">
        <f t="shared" si="62"/>
        <v>43100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194165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9">
        <f t="shared" si="62"/>
        <v>43100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9">
        <f t="shared" si="62"/>
        <v>43100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9">
        <f t="shared" si="62"/>
        <v>43100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9">
        <f t="shared" si="62"/>
        <v>43100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14478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9">
        <f t="shared" si="62"/>
        <v>43100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9">
        <f t="shared" si="62"/>
        <v>43100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9">
        <f t="shared" si="62"/>
        <v>43100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14478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9">
        <f t="shared" si="62"/>
        <v>43100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9">
        <f t="shared" si="62"/>
        <v>43100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155595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9">
        <f t="shared" si="62"/>
        <v>43100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157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9">
        <f t="shared" si="62"/>
        <v>43100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134556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9">
        <f t="shared" si="62"/>
        <v>43100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612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9">
        <f t="shared" si="62"/>
        <v>43100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10317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9">
        <f t="shared" si="62"/>
        <v>43100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7375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9">
        <f t="shared" si="62"/>
        <v>43100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1471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9">
        <f t="shared" si="62"/>
        <v>43100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4305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9">
        <f t="shared" si="62"/>
        <v>43100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1599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9">
        <f t="shared" si="62"/>
        <v>43100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2578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9">
        <f t="shared" si="62"/>
        <v>43100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32567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9">
        <f t="shared" si="62"/>
        <v>43100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397562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9">
        <f t="shared" si="62"/>
        <v>43100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397562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9">
        <f t="shared" si="62"/>
        <v>43100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9">
        <f t="shared" si="62"/>
        <v>43100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9">
        <f t="shared" si="62"/>
        <v>43100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9">
        <f t="shared" si="62"/>
        <v>43100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9">
        <f t="shared" si="62"/>
        <v>43100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50526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9">
        <f t="shared" si="62"/>
        <v>43100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50526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9">
        <f t="shared" si="62"/>
        <v>43100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9">
        <f t="shared" si="62"/>
        <v>43100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9">
        <f t="shared" si="62"/>
        <v>43100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9">
        <f t="shared" si="62"/>
        <v>43100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9">
        <f t="shared" ref="C1104:C1167" si="65">endDate</f>
        <v>43100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9">
        <f t="shared" si="65"/>
        <v>43100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9">
        <f t="shared" si="65"/>
        <v>43100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2123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9">
        <f t="shared" si="65"/>
        <v>43100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1950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9">
        <f t="shared" si="65"/>
        <v>43100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52649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9">
        <f t="shared" si="65"/>
        <v>43100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15045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9">
        <f t="shared" si="65"/>
        <v>43100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9">
        <f t="shared" si="65"/>
        <v>43100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9">
        <f t="shared" si="65"/>
        <v>43100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9">
        <f t="shared" si="65"/>
        <v>43100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9">
        <f t="shared" si="65"/>
        <v>43100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9">
        <f t="shared" si="65"/>
        <v>43100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9">
        <f t="shared" si="65"/>
        <v>43100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9">
        <f t="shared" si="65"/>
        <v>43100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9">
        <f t="shared" si="65"/>
        <v>43100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9">
        <f t="shared" si="65"/>
        <v>43100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9">
        <f t="shared" si="65"/>
        <v>43100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9">
        <f t="shared" si="65"/>
        <v>43100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9">
        <f t="shared" si="65"/>
        <v>43100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9">
        <f t="shared" si="65"/>
        <v>43100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9">
        <f t="shared" si="65"/>
        <v>43100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9">
        <f t="shared" si="65"/>
        <v>43100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9">
        <f t="shared" si="65"/>
        <v>43100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9">
        <f t="shared" si="65"/>
        <v>43100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9">
        <f t="shared" si="65"/>
        <v>43100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9">
        <f t="shared" si="65"/>
        <v>43100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9">
        <f t="shared" si="65"/>
        <v>43100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9">
        <f t="shared" si="65"/>
        <v>43100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9">
        <f t="shared" si="65"/>
        <v>43100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9">
        <f t="shared" si="65"/>
        <v>43100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9">
        <f t="shared" si="65"/>
        <v>43100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9">
        <f t="shared" si="65"/>
        <v>43100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9">
        <f t="shared" si="65"/>
        <v>43100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67694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9">
        <f t="shared" si="65"/>
        <v>43100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9">
        <f t="shared" si="65"/>
        <v>43100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9">
        <f t="shared" si="65"/>
        <v>43100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9">
        <f t="shared" si="65"/>
        <v>43100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9">
        <f t="shared" si="65"/>
        <v>43100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9">
        <f t="shared" si="65"/>
        <v>43100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9">
        <f t="shared" si="65"/>
        <v>43100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9">
        <f t="shared" si="65"/>
        <v>43100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9">
        <f t="shared" si="65"/>
        <v>43100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9">
        <f t="shared" si="65"/>
        <v>43100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9">
        <f t="shared" si="65"/>
        <v>43100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9">
        <f t="shared" si="65"/>
        <v>43100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9">
        <f t="shared" si="65"/>
        <v>43100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9">
        <f t="shared" si="65"/>
        <v>43100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9">
        <f t="shared" si="65"/>
        <v>43100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9">
        <f t="shared" si="65"/>
        <v>43100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9">
        <f t="shared" si="65"/>
        <v>43100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9">
        <f t="shared" si="65"/>
        <v>43100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9">
        <f t="shared" si="65"/>
        <v>43100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9">
        <f t="shared" si="65"/>
        <v>43100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9">
        <f t="shared" si="65"/>
        <v>43100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9">
        <f t="shared" si="65"/>
        <v>43100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9">
        <f t="shared" si="65"/>
        <v>43100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9">
        <f t="shared" si="65"/>
        <v>43100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9">
        <f t="shared" si="65"/>
        <v>43100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9">
        <f t="shared" si="65"/>
        <v>43100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9">
        <f t="shared" si="65"/>
        <v>43100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9">
        <f t="shared" si="65"/>
        <v>43100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9">
        <f t="shared" si="65"/>
        <v>43100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9">
        <f t="shared" si="65"/>
        <v>43100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9">
        <f t="shared" si="65"/>
        <v>43100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9">
        <f t="shared" ref="C1168:C1195" si="68">endDate</f>
        <v>43100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9">
        <f t="shared" si="68"/>
        <v>43100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9">
        <f t="shared" si="68"/>
        <v>43100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9">
        <f t="shared" si="68"/>
        <v>43100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9">
        <f t="shared" si="68"/>
        <v>43100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9">
        <f t="shared" si="68"/>
        <v>43100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9">
        <f t="shared" si="68"/>
        <v>43100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9">
        <f t="shared" si="68"/>
        <v>43100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9">
        <f t="shared" si="68"/>
        <v>43100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9">
        <f t="shared" si="68"/>
        <v>43100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9">
        <f t="shared" si="68"/>
        <v>43100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9">
        <f t="shared" si="68"/>
        <v>43100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9">
        <f t="shared" si="68"/>
        <v>43100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9">
        <f t="shared" si="68"/>
        <v>43100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9">
        <f t="shared" si="68"/>
        <v>43100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9">
        <f t="shared" si="68"/>
        <v>43100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9">
        <f t="shared" si="68"/>
        <v>43100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9">
        <f t="shared" si="68"/>
        <v>43100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9">
        <f t="shared" si="68"/>
        <v>43100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9">
        <f t="shared" si="68"/>
        <v>43100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9">
        <f t="shared" si="68"/>
        <v>43100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9">
        <f t="shared" si="68"/>
        <v>43100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9">
        <f t="shared" si="68"/>
        <v>43100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9">
        <f t="shared" si="68"/>
        <v>43100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9">
        <f t="shared" si="68"/>
        <v>43100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9">
        <f t="shared" si="68"/>
        <v>43100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9">
        <f t="shared" si="68"/>
        <v>43100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9">
        <f t="shared" si="68"/>
        <v>43100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8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9">
        <f t="shared" ref="C1197:C1228" si="71">endDate</f>
        <v>43100</v>
      </c>
      <c r="D1197" s="99" t="s">
        <v>763</v>
      </c>
      <c r="E1197" s="99">
        <v>1</v>
      </c>
      <c r="F1197" s="99" t="s">
        <v>762</v>
      </c>
      <c r="H1197" s="484">
        <f>'Справка 8.1 България'!C13</f>
        <v>7137437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9">
        <f t="shared" si="71"/>
        <v>43100</v>
      </c>
      <c r="D1198" s="99" t="s">
        <v>765</v>
      </c>
      <c r="E1198" s="99">
        <v>1</v>
      </c>
      <c r="F1198" s="99" t="s">
        <v>764</v>
      </c>
      <c r="H1198" s="48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9">
        <f t="shared" si="71"/>
        <v>43100</v>
      </c>
      <c r="D1199" s="99" t="s">
        <v>766</v>
      </c>
      <c r="E1199" s="99">
        <v>1</v>
      </c>
      <c r="F1199" s="99" t="s">
        <v>572</v>
      </c>
      <c r="H1199" s="48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9">
        <f t="shared" si="71"/>
        <v>43100</v>
      </c>
      <c r="D1200" s="99" t="s">
        <v>768</v>
      </c>
      <c r="E1200" s="99">
        <v>1</v>
      </c>
      <c r="F1200" s="99" t="s">
        <v>767</v>
      </c>
      <c r="H1200" s="48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9">
        <f t="shared" si="71"/>
        <v>43100</v>
      </c>
      <c r="D1201" s="99" t="s">
        <v>769</v>
      </c>
      <c r="E1201" s="99">
        <v>1</v>
      </c>
      <c r="F1201" s="99" t="s">
        <v>79</v>
      </c>
      <c r="H1201" s="48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9">
        <f t="shared" si="71"/>
        <v>43100</v>
      </c>
      <c r="D1202" s="99" t="s">
        <v>770</v>
      </c>
      <c r="E1202" s="99">
        <v>1</v>
      </c>
      <c r="F1202" s="99" t="s">
        <v>761</v>
      </c>
      <c r="H1202" s="484">
        <f>'Справка 8.1 България'!C18</f>
        <v>7137437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9">
        <f t="shared" si="71"/>
        <v>43100</v>
      </c>
      <c r="D1203" s="99" t="s">
        <v>772</v>
      </c>
      <c r="E1203" s="99">
        <v>1</v>
      </c>
      <c r="F1203" s="99" t="s">
        <v>762</v>
      </c>
      <c r="H1203" s="48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9">
        <f t="shared" si="71"/>
        <v>43100</v>
      </c>
      <c r="D1204" s="99" t="s">
        <v>774</v>
      </c>
      <c r="E1204" s="99">
        <v>1</v>
      </c>
      <c r="F1204" s="99" t="s">
        <v>773</v>
      </c>
      <c r="H1204" s="484">
        <f>'Справка 8.1 България'!C21</f>
        <v>9032980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9">
        <f t="shared" si="71"/>
        <v>43100</v>
      </c>
      <c r="D1205" s="99" t="s">
        <v>776</v>
      </c>
      <c r="E1205" s="99">
        <v>1</v>
      </c>
      <c r="F1205" s="99" t="s">
        <v>775</v>
      </c>
      <c r="H1205" s="48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9">
        <f t="shared" si="71"/>
        <v>43100</v>
      </c>
      <c r="D1206" s="99" t="s">
        <v>778</v>
      </c>
      <c r="E1206" s="99">
        <v>1</v>
      </c>
      <c r="F1206" s="99" t="s">
        <v>777</v>
      </c>
      <c r="H1206" s="48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9">
        <f t="shared" si="71"/>
        <v>43100</v>
      </c>
      <c r="D1207" s="99" t="s">
        <v>780</v>
      </c>
      <c r="E1207" s="99">
        <v>1</v>
      </c>
      <c r="F1207" s="99" t="s">
        <v>779</v>
      </c>
      <c r="H1207" s="48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9">
        <f t="shared" si="71"/>
        <v>43100</v>
      </c>
      <c r="D1208" s="99" t="s">
        <v>782</v>
      </c>
      <c r="E1208" s="99">
        <v>1</v>
      </c>
      <c r="F1208" s="99" t="s">
        <v>781</v>
      </c>
      <c r="H1208" s="48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9">
        <f t="shared" si="71"/>
        <v>43100</v>
      </c>
      <c r="D1209" s="99" t="s">
        <v>784</v>
      </c>
      <c r="E1209" s="99">
        <v>1</v>
      </c>
      <c r="F1209" s="99" t="s">
        <v>783</v>
      </c>
      <c r="H1209" s="48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9">
        <f t="shared" si="71"/>
        <v>43100</v>
      </c>
      <c r="D1210" s="99" t="s">
        <v>786</v>
      </c>
      <c r="E1210" s="99">
        <v>1</v>
      </c>
      <c r="F1210" s="99" t="s">
        <v>771</v>
      </c>
      <c r="H1210" s="484">
        <f>'Справка 8.1 България'!C27</f>
        <v>9032980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9">
        <f t="shared" si="71"/>
        <v>43100</v>
      </c>
      <c r="D1211" s="99" t="s">
        <v>763</v>
      </c>
      <c r="E1211" s="99">
        <v>2</v>
      </c>
      <c r="F1211" s="99" t="s">
        <v>762</v>
      </c>
      <c r="H1211" s="48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9">
        <f t="shared" si="71"/>
        <v>43100</v>
      </c>
      <c r="D1212" s="99" t="s">
        <v>765</v>
      </c>
      <c r="E1212" s="99">
        <v>2</v>
      </c>
      <c r="F1212" s="99" t="s">
        <v>764</v>
      </c>
      <c r="H1212" s="48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9">
        <f t="shared" si="71"/>
        <v>43100</v>
      </c>
      <c r="D1213" s="99" t="s">
        <v>766</v>
      </c>
      <c r="E1213" s="99">
        <v>2</v>
      </c>
      <c r="F1213" s="99" t="s">
        <v>572</v>
      </c>
      <c r="H1213" s="48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9">
        <f t="shared" si="71"/>
        <v>43100</v>
      </c>
      <c r="D1214" s="99" t="s">
        <v>768</v>
      </c>
      <c r="E1214" s="99">
        <v>2</v>
      </c>
      <c r="F1214" s="99" t="s">
        <v>767</v>
      </c>
      <c r="H1214" s="48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9">
        <f t="shared" si="71"/>
        <v>43100</v>
      </c>
      <c r="D1215" s="99" t="s">
        <v>769</v>
      </c>
      <c r="E1215" s="99">
        <v>2</v>
      </c>
      <c r="F1215" s="99" t="s">
        <v>79</v>
      </c>
      <c r="H1215" s="48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9">
        <f t="shared" si="71"/>
        <v>43100</v>
      </c>
      <c r="D1216" s="99" t="s">
        <v>770</v>
      </c>
      <c r="E1216" s="99">
        <v>2</v>
      </c>
      <c r="F1216" s="99" t="s">
        <v>761</v>
      </c>
      <c r="H1216" s="48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9">
        <f t="shared" si="71"/>
        <v>43100</v>
      </c>
      <c r="D1217" s="99" t="s">
        <v>772</v>
      </c>
      <c r="E1217" s="99">
        <v>2</v>
      </c>
      <c r="F1217" s="99" t="s">
        <v>762</v>
      </c>
      <c r="H1217" s="48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9">
        <f t="shared" si="71"/>
        <v>43100</v>
      </c>
      <c r="D1218" s="99" t="s">
        <v>774</v>
      </c>
      <c r="E1218" s="99">
        <v>2</v>
      </c>
      <c r="F1218" s="99" t="s">
        <v>773</v>
      </c>
      <c r="H1218" s="48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9">
        <f t="shared" si="71"/>
        <v>43100</v>
      </c>
      <c r="D1219" s="99" t="s">
        <v>776</v>
      </c>
      <c r="E1219" s="99">
        <v>2</v>
      </c>
      <c r="F1219" s="99" t="s">
        <v>775</v>
      </c>
      <c r="H1219" s="48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9">
        <f t="shared" si="71"/>
        <v>43100</v>
      </c>
      <c r="D1220" s="99" t="s">
        <v>778</v>
      </c>
      <c r="E1220" s="99">
        <v>2</v>
      </c>
      <c r="F1220" s="99" t="s">
        <v>777</v>
      </c>
      <c r="H1220" s="48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9">
        <f t="shared" si="71"/>
        <v>43100</v>
      </c>
      <c r="D1221" s="99" t="s">
        <v>780</v>
      </c>
      <c r="E1221" s="99">
        <v>2</v>
      </c>
      <c r="F1221" s="99" t="s">
        <v>779</v>
      </c>
      <c r="H1221" s="48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9">
        <f t="shared" si="71"/>
        <v>43100</v>
      </c>
      <c r="D1222" s="99" t="s">
        <v>782</v>
      </c>
      <c r="E1222" s="99">
        <v>2</v>
      </c>
      <c r="F1222" s="99" t="s">
        <v>781</v>
      </c>
      <c r="H1222" s="48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9">
        <f t="shared" si="71"/>
        <v>43100</v>
      </c>
      <c r="D1223" s="99" t="s">
        <v>784</v>
      </c>
      <c r="E1223" s="99">
        <v>2</v>
      </c>
      <c r="F1223" s="99" t="s">
        <v>783</v>
      </c>
      <c r="H1223" s="48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9">
        <f t="shared" si="71"/>
        <v>43100</v>
      </c>
      <c r="D1224" s="99" t="s">
        <v>786</v>
      </c>
      <c r="E1224" s="99">
        <v>2</v>
      </c>
      <c r="F1224" s="99" t="s">
        <v>771</v>
      </c>
      <c r="H1224" s="48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9">
        <f t="shared" si="71"/>
        <v>43100</v>
      </c>
      <c r="D1225" s="99" t="s">
        <v>763</v>
      </c>
      <c r="E1225" s="99">
        <v>3</v>
      </c>
      <c r="F1225" s="99" t="s">
        <v>762</v>
      </c>
      <c r="H1225" s="48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9">
        <f t="shared" si="71"/>
        <v>43100</v>
      </c>
      <c r="D1226" s="99" t="s">
        <v>765</v>
      </c>
      <c r="E1226" s="99">
        <v>3</v>
      </c>
      <c r="F1226" s="99" t="s">
        <v>764</v>
      </c>
      <c r="H1226" s="48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9">
        <f t="shared" si="71"/>
        <v>43100</v>
      </c>
      <c r="D1227" s="99" t="s">
        <v>766</v>
      </c>
      <c r="E1227" s="99">
        <v>3</v>
      </c>
      <c r="F1227" s="99" t="s">
        <v>572</v>
      </c>
      <c r="H1227" s="48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9">
        <f t="shared" si="71"/>
        <v>43100</v>
      </c>
      <c r="D1228" s="99" t="s">
        <v>768</v>
      </c>
      <c r="E1228" s="99">
        <v>3</v>
      </c>
      <c r="F1228" s="99" t="s">
        <v>767</v>
      </c>
      <c r="H1228" s="48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9">
        <f t="shared" ref="C1229:C1260" si="74">endDate</f>
        <v>43100</v>
      </c>
      <c r="D1229" s="99" t="s">
        <v>769</v>
      </c>
      <c r="E1229" s="99">
        <v>3</v>
      </c>
      <c r="F1229" s="99" t="s">
        <v>79</v>
      </c>
      <c r="H1229" s="48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9">
        <f t="shared" si="74"/>
        <v>43100</v>
      </c>
      <c r="D1230" s="99" t="s">
        <v>770</v>
      </c>
      <c r="E1230" s="99">
        <v>3</v>
      </c>
      <c r="F1230" s="99" t="s">
        <v>761</v>
      </c>
      <c r="H1230" s="48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9">
        <f t="shared" si="74"/>
        <v>43100</v>
      </c>
      <c r="D1231" s="99" t="s">
        <v>772</v>
      </c>
      <c r="E1231" s="99">
        <v>3</v>
      </c>
      <c r="F1231" s="99" t="s">
        <v>762</v>
      </c>
      <c r="H1231" s="48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9">
        <f t="shared" si="74"/>
        <v>43100</v>
      </c>
      <c r="D1232" s="99" t="s">
        <v>774</v>
      </c>
      <c r="E1232" s="99">
        <v>3</v>
      </c>
      <c r="F1232" s="99" t="s">
        <v>773</v>
      </c>
      <c r="H1232" s="48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9">
        <f t="shared" si="74"/>
        <v>43100</v>
      </c>
      <c r="D1233" s="99" t="s">
        <v>776</v>
      </c>
      <c r="E1233" s="99">
        <v>3</v>
      </c>
      <c r="F1233" s="99" t="s">
        <v>775</v>
      </c>
      <c r="H1233" s="48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9">
        <f t="shared" si="74"/>
        <v>43100</v>
      </c>
      <c r="D1234" s="99" t="s">
        <v>778</v>
      </c>
      <c r="E1234" s="99">
        <v>3</v>
      </c>
      <c r="F1234" s="99" t="s">
        <v>777</v>
      </c>
      <c r="H1234" s="48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9">
        <f t="shared" si="74"/>
        <v>43100</v>
      </c>
      <c r="D1235" s="99" t="s">
        <v>780</v>
      </c>
      <c r="E1235" s="99">
        <v>3</v>
      </c>
      <c r="F1235" s="99" t="s">
        <v>779</v>
      </c>
      <c r="H1235" s="48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9">
        <f t="shared" si="74"/>
        <v>43100</v>
      </c>
      <c r="D1236" s="99" t="s">
        <v>782</v>
      </c>
      <c r="E1236" s="99">
        <v>3</v>
      </c>
      <c r="F1236" s="99" t="s">
        <v>781</v>
      </c>
      <c r="H1236" s="48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9">
        <f t="shared" si="74"/>
        <v>43100</v>
      </c>
      <c r="D1237" s="99" t="s">
        <v>784</v>
      </c>
      <c r="E1237" s="99">
        <v>3</v>
      </c>
      <c r="F1237" s="99" t="s">
        <v>783</v>
      </c>
      <c r="H1237" s="48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9">
        <f t="shared" si="74"/>
        <v>43100</v>
      </c>
      <c r="D1238" s="99" t="s">
        <v>786</v>
      </c>
      <c r="E1238" s="99">
        <v>3</v>
      </c>
      <c r="F1238" s="99" t="s">
        <v>771</v>
      </c>
      <c r="H1238" s="48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9">
        <f t="shared" si="74"/>
        <v>43100</v>
      </c>
      <c r="D1239" s="99" t="s">
        <v>763</v>
      </c>
      <c r="E1239" s="99">
        <v>4</v>
      </c>
      <c r="F1239" s="99" t="s">
        <v>762</v>
      </c>
      <c r="H1239" s="484">
        <f>'Справка 8.1 България'!F13</f>
        <v>23165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9">
        <f t="shared" si="74"/>
        <v>43100</v>
      </c>
      <c r="D1240" s="99" t="s">
        <v>765</v>
      </c>
      <c r="E1240" s="99">
        <v>4</v>
      </c>
      <c r="F1240" s="99" t="s">
        <v>764</v>
      </c>
      <c r="H1240" s="48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9">
        <f t="shared" si="74"/>
        <v>43100</v>
      </c>
      <c r="D1241" s="99" t="s">
        <v>766</v>
      </c>
      <c r="E1241" s="99">
        <v>4</v>
      </c>
      <c r="F1241" s="99" t="s">
        <v>572</v>
      </c>
      <c r="H1241" s="48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9">
        <f t="shared" si="74"/>
        <v>43100</v>
      </c>
      <c r="D1242" s="99" t="s">
        <v>768</v>
      </c>
      <c r="E1242" s="99">
        <v>4</v>
      </c>
      <c r="F1242" s="99" t="s">
        <v>767</v>
      </c>
      <c r="H1242" s="48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9">
        <f t="shared" si="74"/>
        <v>43100</v>
      </c>
      <c r="D1243" s="99" t="s">
        <v>769</v>
      </c>
      <c r="E1243" s="99">
        <v>4</v>
      </c>
      <c r="F1243" s="99" t="s">
        <v>79</v>
      </c>
      <c r="H1243" s="48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9">
        <f t="shared" si="74"/>
        <v>43100</v>
      </c>
      <c r="D1244" s="99" t="s">
        <v>770</v>
      </c>
      <c r="E1244" s="99">
        <v>4</v>
      </c>
      <c r="F1244" s="99" t="s">
        <v>761</v>
      </c>
      <c r="H1244" s="484">
        <f>'Справка 8.1 България'!F18</f>
        <v>23165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9">
        <f t="shared" si="74"/>
        <v>43100</v>
      </c>
      <c r="D1245" s="99" t="s">
        <v>772</v>
      </c>
      <c r="E1245" s="99">
        <v>4</v>
      </c>
      <c r="F1245" s="99" t="s">
        <v>762</v>
      </c>
      <c r="H1245" s="48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9">
        <f t="shared" si="74"/>
        <v>43100</v>
      </c>
      <c r="D1246" s="99" t="s">
        <v>774</v>
      </c>
      <c r="E1246" s="99">
        <v>4</v>
      </c>
      <c r="F1246" s="99" t="s">
        <v>773</v>
      </c>
      <c r="H1246" s="484">
        <f>'Справка 8.1 България'!F21</f>
        <v>33834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9">
        <f t="shared" si="74"/>
        <v>43100</v>
      </c>
      <c r="D1247" s="99" t="s">
        <v>776</v>
      </c>
      <c r="E1247" s="99">
        <v>4</v>
      </c>
      <c r="F1247" s="99" t="s">
        <v>775</v>
      </c>
      <c r="H1247" s="48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9">
        <f t="shared" si="74"/>
        <v>43100</v>
      </c>
      <c r="D1248" s="99" t="s">
        <v>778</v>
      </c>
      <c r="E1248" s="99">
        <v>4</v>
      </c>
      <c r="F1248" s="99" t="s">
        <v>777</v>
      </c>
      <c r="H1248" s="48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9">
        <f t="shared" si="74"/>
        <v>43100</v>
      </c>
      <c r="D1249" s="99" t="s">
        <v>780</v>
      </c>
      <c r="E1249" s="99">
        <v>4</v>
      </c>
      <c r="F1249" s="99" t="s">
        <v>779</v>
      </c>
      <c r="H1249" s="48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9">
        <f t="shared" si="74"/>
        <v>43100</v>
      </c>
      <c r="D1250" s="99" t="s">
        <v>782</v>
      </c>
      <c r="E1250" s="99">
        <v>4</v>
      </c>
      <c r="F1250" s="99" t="s">
        <v>781</v>
      </c>
      <c r="H1250" s="48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9">
        <f t="shared" si="74"/>
        <v>43100</v>
      </c>
      <c r="D1251" s="99" t="s">
        <v>784</v>
      </c>
      <c r="E1251" s="99">
        <v>4</v>
      </c>
      <c r="F1251" s="99" t="s">
        <v>783</v>
      </c>
      <c r="H1251" s="48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9">
        <f t="shared" si="74"/>
        <v>43100</v>
      </c>
      <c r="D1252" s="99" t="s">
        <v>786</v>
      </c>
      <c r="E1252" s="99">
        <v>4</v>
      </c>
      <c r="F1252" s="99" t="s">
        <v>771</v>
      </c>
      <c r="H1252" s="484">
        <f>'Справка 8.1 България'!F27</f>
        <v>33834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9">
        <f t="shared" si="74"/>
        <v>43100</v>
      </c>
      <c r="D1253" s="99" t="s">
        <v>763</v>
      </c>
      <c r="E1253" s="99">
        <v>5</v>
      </c>
      <c r="F1253" s="99" t="s">
        <v>762</v>
      </c>
      <c r="H1253" s="484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9">
        <f t="shared" si="74"/>
        <v>43100</v>
      </c>
      <c r="D1254" s="99" t="s">
        <v>765</v>
      </c>
      <c r="E1254" s="99">
        <v>5</v>
      </c>
      <c r="F1254" s="99" t="s">
        <v>764</v>
      </c>
      <c r="H1254" s="48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9">
        <f t="shared" si="74"/>
        <v>43100</v>
      </c>
      <c r="D1255" s="99" t="s">
        <v>766</v>
      </c>
      <c r="E1255" s="99">
        <v>5</v>
      </c>
      <c r="F1255" s="99" t="s">
        <v>572</v>
      </c>
      <c r="H1255" s="48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9">
        <f t="shared" si="74"/>
        <v>43100</v>
      </c>
      <c r="D1256" s="99" t="s">
        <v>768</v>
      </c>
      <c r="E1256" s="99">
        <v>5</v>
      </c>
      <c r="F1256" s="99" t="s">
        <v>767</v>
      </c>
      <c r="H1256" s="48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9">
        <f t="shared" si="74"/>
        <v>43100</v>
      </c>
      <c r="D1257" s="99" t="s">
        <v>769</v>
      </c>
      <c r="E1257" s="99">
        <v>5</v>
      </c>
      <c r="F1257" s="99" t="s">
        <v>79</v>
      </c>
      <c r="H1257" s="48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9">
        <f t="shared" si="74"/>
        <v>43100</v>
      </c>
      <c r="D1258" s="99" t="s">
        <v>770</v>
      </c>
      <c r="E1258" s="99">
        <v>5</v>
      </c>
      <c r="F1258" s="99" t="s">
        <v>761</v>
      </c>
      <c r="H1258" s="484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9">
        <f t="shared" si="74"/>
        <v>43100</v>
      </c>
      <c r="D1259" s="99" t="s">
        <v>772</v>
      </c>
      <c r="E1259" s="99">
        <v>5</v>
      </c>
      <c r="F1259" s="99" t="s">
        <v>762</v>
      </c>
      <c r="H1259" s="48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9">
        <f t="shared" si="74"/>
        <v>43100</v>
      </c>
      <c r="D1260" s="99" t="s">
        <v>774</v>
      </c>
      <c r="E1260" s="99">
        <v>5</v>
      </c>
      <c r="F1260" s="99" t="s">
        <v>773</v>
      </c>
      <c r="H1260" s="48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9">
        <f t="shared" ref="C1261:C1294" si="77">endDate</f>
        <v>43100</v>
      </c>
      <c r="D1261" s="99" t="s">
        <v>776</v>
      </c>
      <c r="E1261" s="99">
        <v>5</v>
      </c>
      <c r="F1261" s="99" t="s">
        <v>775</v>
      </c>
      <c r="H1261" s="48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9">
        <f t="shared" si="77"/>
        <v>43100</v>
      </c>
      <c r="D1262" s="99" t="s">
        <v>778</v>
      </c>
      <c r="E1262" s="99">
        <v>5</v>
      </c>
      <c r="F1262" s="99" t="s">
        <v>777</v>
      </c>
      <c r="H1262" s="48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9">
        <f t="shared" si="77"/>
        <v>43100</v>
      </c>
      <c r="D1263" s="99" t="s">
        <v>780</v>
      </c>
      <c r="E1263" s="99">
        <v>5</v>
      </c>
      <c r="F1263" s="99" t="s">
        <v>779</v>
      </c>
      <c r="H1263" s="48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9">
        <f t="shared" si="77"/>
        <v>43100</v>
      </c>
      <c r="D1264" s="99" t="s">
        <v>782</v>
      </c>
      <c r="E1264" s="99">
        <v>5</v>
      </c>
      <c r="F1264" s="99" t="s">
        <v>781</v>
      </c>
      <c r="H1264" s="48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9">
        <f t="shared" si="77"/>
        <v>43100</v>
      </c>
      <c r="D1265" s="99" t="s">
        <v>784</v>
      </c>
      <c r="E1265" s="99">
        <v>5</v>
      </c>
      <c r="F1265" s="99" t="s">
        <v>783</v>
      </c>
      <c r="H1265" s="48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9">
        <f t="shared" si="77"/>
        <v>43100</v>
      </c>
      <c r="D1266" s="99" t="s">
        <v>786</v>
      </c>
      <c r="E1266" s="99">
        <v>5</v>
      </c>
      <c r="F1266" s="99" t="s">
        <v>771</v>
      </c>
      <c r="H1266" s="48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9">
        <f t="shared" si="77"/>
        <v>43100</v>
      </c>
      <c r="D1267" s="99" t="s">
        <v>763</v>
      </c>
      <c r="E1267" s="99">
        <v>6</v>
      </c>
      <c r="F1267" s="99" t="s">
        <v>762</v>
      </c>
      <c r="H1267" s="484">
        <f>'Справка 8.1 България'!H13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9">
        <f t="shared" si="77"/>
        <v>43100</v>
      </c>
      <c r="D1268" s="99" t="s">
        <v>765</v>
      </c>
      <c r="E1268" s="99">
        <v>6</v>
      </c>
      <c r="F1268" s="99" t="s">
        <v>764</v>
      </c>
      <c r="H1268" s="48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9">
        <f t="shared" si="77"/>
        <v>43100</v>
      </c>
      <c r="D1269" s="99" t="s">
        <v>766</v>
      </c>
      <c r="E1269" s="99">
        <v>6</v>
      </c>
      <c r="F1269" s="99" t="s">
        <v>572</v>
      </c>
      <c r="H1269" s="48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9">
        <f t="shared" si="77"/>
        <v>43100</v>
      </c>
      <c r="D1270" s="99" t="s">
        <v>768</v>
      </c>
      <c r="E1270" s="99">
        <v>6</v>
      </c>
      <c r="F1270" s="99" t="s">
        <v>767</v>
      </c>
      <c r="H1270" s="48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9">
        <f t="shared" si="77"/>
        <v>43100</v>
      </c>
      <c r="D1271" s="99" t="s">
        <v>769</v>
      </c>
      <c r="E1271" s="99">
        <v>6</v>
      </c>
      <c r="F1271" s="99" t="s">
        <v>79</v>
      </c>
      <c r="H1271" s="48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9">
        <f t="shared" si="77"/>
        <v>43100</v>
      </c>
      <c r="D1272" s="99" t="s">
        <v>770</v>
      </c>
      <c r="E1272" s="99">
        <v>6</v>
      </c>
      <c r="F1272" s="99" t="s">
        <v>761</v>
      </c>
      <c r="H1272" s="484">
        <f>'Справка 8.1 България'!H18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9">
        <f t="shared" si="77"/>
        <v>43100</v>
      </c>
      <c r="D1273" s="99" t="s">
        <v>772</v>
      </c>
      <c r="E1273" s="99">
        <v>6</v>
      </c>
      <c r="F1273" s="99" t="s">
        <v>762</v>
      </c>
      <c r="H1273" s="48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9">
        <f t="shared" si="77"/>
        <v>43100</v>
      </c>
      <c r="D1274" s="99" t="s">
        <v>774</v>
      </c>
      <c r="E1274" s="99">
        <v>6</v>
      </c>
      <c r="F1274" s="99" t="s">
        <v>773</v>
      </c>
      <c r="H1274" s="48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9">
        <f t="shared" si="77"/>
        <v>43100</v>
      </c>
      <c r="D1275" s="99" t="s">
        <v>776</v>
      </c>
      <c r="E1275" s="99">
        <v>6</v>
      </c>
      <c r="F1275" s="99" t="s">
        <v>775</v>
      </c>
      <c r="H1275" s="48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9">
        <f t="shared" si="77"/>
        <v>43100</v>
      </c>
      <c r="D1276" s="99" t="s">
        <v>778</v>
      </c>
      <c r="E1276" s="99">
        <v>6</v>
      </c>
      <c r="F1276" s="99" t="s">
        <v>777</v>
      </c>
      <c r="H1276" s="48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9">
        <f t="shared" si="77"/>
        <v>43100</v>
      </c>
      <c r="D1277" s="99" t="s">
        <v>780</v>
      </c>
      <c r="E1277" s="99">
        <v>6</v>
      </c>
      <c r="F1277" s="99" t="s">
        <v>779</v>
      </c>
      <c r="H1277" s="48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9">
        <f t="shared" si="77"/>
        <v>43100</v>
      </c>
      <c r="D1278" s="99" t="s">
        <v>782</v>
      </c>
      <c r="E1278" s="99">
        <v>6</v>
      </c>
      <c r="F1278" s="99" t="s">
        <v>781</v>
      </c>
      <c r="H1278" s="48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9">
        <f t="shared" si="77"/>
        <v>43100</v>
      </c>
      <c r="D1279" s="99" t="s">
        <v>784</v>
      </c>
      <c r="E1279" s="99">
        <v>6</v>
      </c>
      <c r="F1279" s="99" t="s">
        <v>783</v>
      </c>
      <c r="H1279" s="48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9">
        <f t="shared" si="77"/>
        <v>43100</v>
      </c>
      <c r="D1280" s="99" t="s">
        <v>786</v>
      </c>
      <c r="E1280" s="99">
        <v>6</v>
      </c>
      <c r="F1280" s="99" t="s">
        <v>771</v>
      </c>
      <c r="H1280" s="48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9">
        <f t="shared" si="77"/>
        <v>43100</v>
      </c>
      <c r="D1281" s="99" t="s">
        <v>763</v>
      </c>
      <c r="E1281" s="99">
        <v>7</v>
      </c>
      <c r="F1281" s="99" t="s">
        <v>762</v>
      </c>
      <c r="H1281" s="484">
        <f>'Справка 8.1 България'!I13</f>
        <v>23165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9">
        <f t="shared" si="77"/>
        <v>43100</v>
      </c>
      <c r="D1282" s="99" t="s">
        <v>765</v>
      </c>
      <c r="E1282" s="99">
        <v>7</v>
      </c>
      <c r="F1282" s="99" t="s">
        <v>764</v>
      </c>
      <c r="H1282" s="48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9">
        <f t="shared" si="77"/>
        <v>43100</v>
      </c>
      <c r="D1283" s="99" t="s">
        <v>766</v>
      </c>
      <c r="E1283" s="99">
        <v>7</v>
      </c>
      <c r="F1283" s="99" t="s">
        <v>572</v>
      </c>
      <c r="H1283" s="48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9">
        <f t="shared" si="77"/>
        <v>43100</v>
      </c>
      <c r="D1284" s="99" t="s">
        <v>768</v>
      </c>
      <c r="E1284" s="99">
        <v>7</v>
      </c>
      <c r="F1284" s="99" t="s">
        <v>767</v>
      </c>
      <c r="H1284" s="48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9">
        <f t="shared" si="77"/>
        <v>43100</v>
      </c>
      <c r="D1285" s="99" t="s">
        <v>769</v>
      </c>
      <c r="E1285" s="99">
        <v>7</v>
      </c>
      <c r="F1285" s="99" t="s">
        <v>79</v>
      </c>
      <c r="H1285" s="48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9">
        <f t="shared" si="77"/>
        <v>43100</v>
      </c>
      <c r="D1286" s="99" t="s">
        <v>770</v>
      </c>
      <c r="E1286" s="99">
        <v>7</v>
      </c>
      <c r="F1286" s="99" t="s">
        <v>761</v>
      </c>
      <c r="H1286" s="484">
        <f>'Справка 8.1 България'!I18</f>
        <v>23165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9">
        <f t="shared" si="77"/>
        <v>43100</v>
      </c>
      <c r="D1287" s="99" t="s">
        <v>772</v>
      </c>
      <c r="E1287" s="99">
        <v>7</v>
      </c>
      <c r="F1287" s="99" t="s">
        <v>762</v>
      </c>
      <c r="H1287" s="48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9">
        <f t="shared" si="77"/>
        <v>43100</v>
      </c>
      <c r="D1288" s="99" t="s">
        <v>774</v>
      </c>
      <c r="E1288" s="99">
        <v>7</v>
      </c>
      <c r="F1288" s="99" t="s">
        <v>773</v>
      </c>
      <c r="H1288" s="484">
        <f>'Справка 8.1 България'!I21</f>
        <v>33834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9">
        <f t="shared" si="77"/>
        <v>43100</v>
      </c>
      <c r="D1289" s="99" t="s">
        <v>776</v>
      </c>
      <c r="E1289" s="99">
        <v>7</v>
      </c>
      <c r="F1289" s="99" t="s">
        <v>775</v>
      </c>
      <c r="H1289" s="48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9">
        <f t="shared" si="77"/>
        <v>43100</v>
      </c>
      <c r="D1290" s="99" t="s">
        <v>778</v>
      </c>
      <c r="E1290" s="99">
        <v>7</v>
      </c>
      <c r="F1290" s="99" t="s">
        <v>777</v>
      </c>
      <c r="H1290" s="48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9">
        <f t="shared" si="77"/>
        <v>43100</v>
      </c>
      <c r="D1291" s="99" t="s">
        <v>780</v>
      </c>
      <c r="E1291" s="99">
        <v>7</v>
      </c>
      <c r="F1291" s="99" t="s">
        <v>779</v>
      </c>
      <c r="H1291" s="48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9">
        <f t="shared" si="77"/>
        <v>43100</v>
      </c>
      <c r="D1292" s="99" t="s">
        <v>782</v>
      </c>
      <c r="E1292" s="99">
        <v>7</v>
      </c>
      <c r="F1292" s="99" t="s">
        <v>781</v>
      </c>
      <c r="H1292" s="48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9">
        <f t="shared" si="77"/>
        <v>43100</v>
      </c>
      <c r="D1293" s="99" t="s">
        <v>784</v>
      </c>
      <c r="E1293" s="99">
        <v>7</v>
      </c>
      <c r="F1293" s="99" t="s">
        <v>783</v>
      </c>
      <c r="H1293" s="48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9">
        <f t="shared" si="77"/>
        <v>43100</v>
      </c>
      <c r="D1294" s="99" t="s">
        <v>786</v>
      </c>
      <c r="E1294" s="99">
        <v>7</v>
      </c>
      <c r="F1294" s="99" t="s">
        <v>771</v>
      </c>
      <c r="H1294" s="484">
        <f>'Справка 8.1 България'!I27</f>
        <v>33834</v>
      </c>
    </row>
  </sheetData>
  <sheetProtection password="D554" sheet="1" objects="1" scenarios="1" insertRows="0"/>
  <customSheetViews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7"/>
  <sheetViews>
    <sheetView topLeftCell="A67" zoomScale="53" zoomScaleNormal="53" zoomScaleSheetLayoutView="80" workbookViewId="0">
      <selection activeCell="A116" sqref="A116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31.12.2017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1"/>
      <c r="D10" s="562"/>
      <c r="E10" s="213" t="s">
        <v>20</v>
      </c>
      <c r="F10" s="216"/>
      <c r="G10" s="573"/>
      <c r="H10" s="574"/>
    </row>
    <row r="11" spans="1:8">
      <c r="A11" s="94" t="s">
        <v>21</v>
      </c>
      <c r="B11" s="85"/>
      <c r="C11" s="563"/>
      <c r="D11" s="564"/>
      <c r="E11" s="94" t="s">
        <v>22</v>
      </c>
      <c r="F11" s="190"/>
      <c r="G11" s="575"/>
      <c r="H11" s="576"/>
    </row>
    <row r="12" spans="1:8">
      <c r="A12" s="84" t="s">
        <v>23</v>
      </c>
      <c r="B12" s="86" t="s">
        <v>24</v>
      </c>
      <c r="C12" s="188">
        <v>51968</v>
      </c>
      <c r="D12" s="187">
        <v>48676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129130</v>
      </c>
      <c r="D13" s="187">
        <v>134303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100868</v>
      </c>
      <c r="D14" s="187">
        <v>105132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12170</v>
      </c>
      <c r="D15" s="187">
        <v>11932</v>
      </c>
      <c r="E15" s="191" t="s">
        <v>36</v>
      </c>
      <c r="F15" s="87" t="s">
        <v>37</v>
      </c>
      <c r="G15" s="188">
        <v>-33834</v>
      </c>
      <c r="H15" s="187">
        <v>-19501</v>
      </c>
    </row>
    <row r="16" spans="1:8">
      <c r="A16" s="84" t="s">
        <v>38</v>
      </c>
      <c r="B16" s="86" t="s">
        <v>39</v>
      </c>
      <c r="C16" s="188">
        <v>7632</v>
      </c>
      <c r="D16" s="187">
        <v>9025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6749</v>
      </c>
      <c r="D17" s="187">
        <v>6126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9103</v>
      </c>
      <c r="D18" s="187">
        <v>6021</v>
      </c>
      <c r="E18" s="468" t="s">
        <v>47</v>
      </c>
      <c r="F18" s="467" t="s">
        <v>48</v>
      </c>
      <c r="G18" s="577">
        <f>G12+G15+G16+G17</f>
        <v>100964</v>
      </c>
      <c r="H18" s="578">
        <f>H12+H15+H16+H17</f>
        <v>115297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9"/>
      <c r="H19" s="580"/>
    </row>
    <row r="20" spans="1:13">
      <c r="A20" s="469" t="s">
        <v>52</v>
      </c>
      <c r="B20" s="90" t="s">
        <v>53</v>
      </c>
      <c r="C20" s="565">
        <f>SUM(C12:C19)</f>
        <v>317620</v>
      </c>
      <c r="D20" s="566">
        <f>SUM(D12:D19)</f>
        <v>321215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9811</v>
      </c>
      <c r="D21" s="464">
        <v>9483</v>
      </c>
      <c r="E21" s="84" t="s">
        <v>58</v>
      </c>
      <c r="F21" s="87" t="s">
        <v>59</v>
      </c>
      <c r="G21" s="188">
        <v>35744</v>
      </c>
      <c r="H21" s="187">
        <v>34368</v>
      </c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1">
        <f>SUM(G23:G25)</f>
        <v>51666</v>
      </c>
      <c r="H22" s="582">
        <f>SUM(H23:H25)</f>
        <v>47841</v>
      </c>
      <c r="M22" s="92"/>
    </row>
    <row r="23" spans="1:13">
      <c r="A23" s="94" t="s">
        <v>64</v>
      </c>
      <c r="B23" s="86"/>
      <c r="C23" s="563"/>
      <c r="D23" s="564"/>
      <c r="E23" s="191" t="s">
        <v>65</v>
      </c>
      <c r="F23" s="87" t="s">
        <v>66</v>
      </c>
      <c r="G23" s="188">
        <v>51666</v>
      </c>
      <c r="H23" s="187">
        <v>47841</v>
      </c>
    </row>
    <row r="24" spans="1:13">
      <c r="A24" s="84" t="s">
        <v>67</v>
      </c>
      <c r="B24" s="86" t="s">
        <v>68</v>
      </c>
      <c r="C24" s="188">
        <v>50375</v>
      </c>
      <c r="D24" s="187">
        <v>22222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9873</v>
      </c>
      <c r="D25" s="187">
        <v>8464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5">
        <f>G20+G21+G22</f>
        <v>87410</v>
      </c>
      <c r="H26" s="566">
        <f>H20+H21+H22</f>
        <v>82209</v>
      </c>
      <c r="M26" s="92"/>
    </row>
    <row r="27" spans="1:13">
      <c r="A27" s="84" t="s">
        <v>79</v>
      </c>
      <c r="B27" s="86" t="s">
        <v>80</v>
      </c>
      <c r="C27" s="188">
        <v>3201</v>
      </c>
      <c r="D27" s="187">
        <v>3915</v>
      </c>
      <c r="E27" s="94" t="s">
        <v>81</v>
      </c>
      <c r="F27" s="89"/>
      <c r="G27" s="579"/>
      <c r="H27" s="580"/>
    </row>
    <row r="28" spans="1:13">
      <c r="A28" s="469" t="s">
        <v>82</v>
      </c>
      <c r="B28" s="91" t="s">
        <v>83</v>
      </c>
      <c r="C28" s="565">
        <f>SUM(C24:C27)</f>
        <v>63449</v>
      </c>
      <c r="D28" s="566">
        <f>SUM(D24:D27)</f>
        <v>34601</v>
      </c>
      <c r="E28" s="193" t="s">
        <v>84</v>
      </c>
      <c r="F28" s="87" t="s">
        <v>85</v>
      </c>
      <c r="G28" s="563">
        <f>SUM(G29:G31)</f>
        <v>241511</v>
      </c>
      <c r="H28" s="564">
        <f>SUM(H29:H31)</f>
        <v>209346</v>
      </c>
      <c r="M28" s="92"/>
    </row>
    <row r="29" spans="1:13">
      <c r="A29" s="84"/>
      <c r="B29" s="86"/>
      <c r="C29" s="563"/>
      <c r="D29" s="564"/>
      <c r="E29" s="84" t="s">
        <v>86</v>
      </c>
      <c r="F29" s="87" t="s">
        <v>87</v>
      </c>
      <c r="G29" s="188">
        <v>241511</v>
      </c>
      <c r="H29" s="187">
        <v>209346</v>
      </c>
    </row>
    <row r="30" spans="1:13">
      <c r="A30" s="94" t="s">
        <v>88</v>
      </c>
      <c r="B30" s="86"/>
      <c r="C30" s="563"/>
      <c r="D30" s="56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23147</v>
      </c>
      <c r="D31" s="187">
        <v>9885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39998</v>
      </c>
      <c r="H32" s="187">
        <v>50638</v>
      </c>
      <c r="M32" s="92"/>
    </row>
    <row r="33" spans="1:13">
      <c r="A33" s="469" t="s">
        <v>99</v>
      </c>
      <c r="B33" s="91" t="s">
        <v>100</v>
      </c>
      <c r="C33" s="565">
        <f>C31+C32</f>
        <v>23147</v>
      </c>
      <c r="D33" s="566">
        <f>D31+D32</f>
        <v>9885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3"/>
      <c r="D34" s="564"/>
      <c r="E34" s="471" t="s">
        <v>104</v>
      </c>
      <c r="F34" s="89" t="s">
        <v>105</v>
      </c>
      <c r="G34" s="565">
        <f>G28+G32+G33</f>
        <v>281509</v>
      </c>
      <c r="H34" s="566">
        <f>H28+H32+H33</f>
        <v>259984</v>
      </c>
    </row>
    <row r="35" spans="1:13">
      <c r="A35" s="84" t="s">
        <v>106</v>
      </c>
      <c r="B35" s="88" t="s">
        <v>107</v>
      </c>
      <c r="C35" s="563">
        <f>SUM(C36:C39)</f>
        <v>27518</v>
      </c>
      <c r="D35" s="564">
        <f>SUM(D36:D39)</f>
        <v>24436</v>
      </c>
      <c r="E35" s="84"/>
      <c r="F35" s="93"/>
      <c r="G35" s="583"/>
      <c r="H35" s="58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3"/>
      <c r="H36" s="584"/>
    </row>
    <row r="37" spans="1:13">
      <c r="A37" s="84" t="s">
        <v>110</v>
      </c>
      <c r="B37" s="86" t="s">
        <v>111</v>
      </c>
      <c r="C37" s="188">
        <v>1414</v>
      </c>
      <c r="D37" s="187">
        <v>3682</v>
      </c>
      <c r="E37" s="470" t="s">
        <v>822</v>
      </c>
      <c r="F37" s="93" t="s">
        <v>112</v>
      </c>
      <c r="G37" s="567">
        <f>G26+G18+G34</f>
        <v>469883</v>
      </c>
      <c r="H37" s="568">
        <f>H26+H18+H34</f>
        <v>457490</v>
      </c>
    </row>
    <row r="38" spans="1:13">
      <c r="A38" s="84" t="s">
        <v>113</v>
      </c>
      <c r="B38" s="86" t="s">
        <v>114</v>
      </c>
      <c r="C38" s="188">
        <v>18122</v>
      </c>
      <c r="D38" s="187">
        <v>15033</v>
      </c>
      <c r="E38" s="84"/>
      <c r="F38" s="93"/>
      <c r="G38" s="583"/>
      <c r="H38" s="584"/>
      <c r="M38" s="92"/>
    </row>
    <row r="39" spans="1:13" ht="16.5" thickBot="1">
      <c r="A39" s="84" t="s">
        <v>115</v>
      </c>
      <c r="B39" s="86" t="s">
        <v>116</v>
      </c>
      <c r="C39" s="188">
        <v>7982</v>
      </c>
      <c r="D39" s="187">
        <v>5721</v>
      </c>
      <c r="E39" s="204"/>
      <c r="F39" s="205"/>
      <c r="G39" s="585"/>
      <c r="H39" s="586"/>
    </row>
    <row r="40" spans="1:13">
      <c r="A40" s="84" t="s">
        <v>117</v>
      </c>
      <c r="B40" s="86" t="s">
        <v>118</v>
      </c>
      <c r="C40" s="563">
        <f>C41+C42+C44</f>
        <v>0</v>
      </c>
      <c r="D40" s="564">
        <f>D41+D42+D44</f>
        <v>0</v>
      </c>
      <c r="E40" s="206" t="s">
        <v>119</v>
      </c>
      <c r="F40" s="203" t="s">
        <v>120</v>
      </c>
      <c r="G40" s="550">
        <v>33227</v>
      </c>
      <c r="H40" s="551">
        <v>33733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5"/>
      <c r="H41" s="58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7"/>
      <c r="H42" s="58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3"/>
      <c r="H43" s="58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50526</v>
      </c>
      <c r="H45" s="187">
        <v>25924</v>
      </c>
    </row>
    <row r="46" spans="1:13">
      <c r="A46" s="460" t="s">
        <v>137</v>
      </c>
      <c r="B46" s="90" t="s">
        <v>138</v>
      </c>
      <c r="C46" s="565">
        <f>C35+C40+C45</f>
        <v>27518</v>
      </c>
      <c r="D46" s="566">
        <f>D35+D40+D45</f>
        <v>24436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7"/>
      <c r="D47" s="56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20599</v>
      </c>
      <c r="D48" s="187">
        <v>10028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1216</v>
      </c>
      <c r="D49" s="187">
        <v>380</v>
      </c>
      <c r="E49" s="84" t="s">
        <v>150</v>
      </c>
      <c r="F49" s="87" t="s">
        <v>151</v>
      </c>
      <c r="G49" s="188">
        <v>2123</v>
      </c>
      <c r="H49" s="187">
        <v>2616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3">
        <f>SUM(G44:G49)</f>
        <v>52649</v>
      </c>
      <c r="H50" s="564">
        <f>SUM(H44:H49)</f>
        <v>28540</v>
      </c>
    </row>
    <row r="51" spans="1:13">
      <c r="A51" s="84" t="s">
        <v>79</v>
      </c>
      <c r="B51" s="86" t="s">
        <v>155</v>
      </c>
      <c r="C51" s="188">
        <v>3667</v>
      </c>
      <c r="D51" s="187">
        <v>3769</v>
      </c>
      <c r="E51" s="84"/>
      <c r="F51" s="87"/>
      <c r="G51" s="563"/>
      <c r="H51" s="564"/>
    </row>
    <row r="52" spans="1:13">
      <c r="A52" s="469" t="s">
        <v>156</v>
      </c>
      <c r="B52" s="90" t="s">
        <v>157</v>
      </c>
      <c r="C52" s="565">
        <f>SUM(C48:C51)</f>
        <v>25482</v>
      </c>
      <c r="D52" s="566">
        <f>SUM(D48:D51)</f>
        <v>14177</v>
      </c>
      <c r="E52" s="192" t="s">
        <v>158</v>
      </c>
      <c r="F52" s="89" t="s">
        <v>159</v>
      </c>
      <c r="G52" s="188">
        <v>5458</v>
      </c>
      <c r="H52" s="187">
        <v>4539</v>
      </c>
    </row>
    <row r="53" spans="1:13">
      <c r="A53" s="84" t="s">
        <v>9</v>
      </c>
      <c r="B53" s="90"/>
      <c r="C53" s="563"/>
      <c r="D53" s="56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13704</v>
      </c>
      <c r="H54" s="187">
        <v>11752</v>
      </c>
    </row>
    <row r="55" spans="1:13">
      <c r="A55" s="94" t="s">
        <v>166</v>
      </c>
      <c r="B55" s="90" t="s">
        <v>167</v>
      </c>
      <c r="C55" s="465">
        <v>1342</v>
      </c>
      <c r="D55" s="466">
        <v>2802</v>
      </c>
      <c r="E55" s="84" t="s">
        <v>168</v>
      </c>
      <c r="F55" s="89" t="s">
        <v>169</v>
      </c>
      <c r="G55" s="188">
        <v>8250</v>
      </c>
      <c r="H55" s="187">
        <v>9011</v>
      </c>
    </row>
    <row r="56" spans="1:13" ht="16.5" thickBot="1">
      <c r="A56" s="462" t="s">
        <v>170</v>
      </c>
      <c r="B56" s="199" t="s">
        <v>171</v>
      </c>
      <c r="C56" s="569">
        <f>C20+C21+C22+C28+C33+C46+C52+C54+C55</f>
        <v>468369</v>
      </c>
      <c r="D56" s="570">
        <f>D20+D21+D22+D28+D33+D46+D52+D54+D55</f>
        <v>416599</v>
      </c>
      <c r="E56" s="94" t="s">
        <v>825</v>
      </c>
      <c r="F56" s="93" t="s">
        <v>172</v>
      </c>
      <c r="G56" s="567">
        <f>G50+G52+G53+G54+G55</f>
        <v>80061</v>
      </c>
      <c r="H56" s="568">
        <f>H50+H52+H53+H54+H55</f>
        <v>53842</v>
      </c>
      <c r="M56" s="92"/>
    </row>
    <row r="57" spans="1:13">
      <c r="A57" s="200" t="s">
        <v>173</v>
      </c>
      <c r="B57" s="201"/>
      <c r="C57" s="561"/>
      <c r="D57" s="562"/>
      <c r="E57" s="200" t="s">
        <v>175</v>
      </c>
      <c r="F57" s="203"/>
      <c r="G57" s="561"/>
      <c r="H57" s="562"/>
    </row>
    <row r="58" spans="1:13">
      <c r="A58" s="94" t="s">
        <v>174</v>
      </c>
      <c r="B58" s="83"/>
      <c r="C58" s="567"/>
      <c r="D58" s="568"/>
      <c r="E58" s="94" t="s">
        <v>128</v>
      </c>
      <c r="F58" s="87"/>
      <c r="G58" s="563"/>
      <c r="H58" s="564"/>
      <c r="M58" s="92"/>
    </row>
    <row r="59" spans="1:13" ht="31.5">
      <c r="A59" s="84" t="s">
        <v>176</v>
      </c>
      <c r="B59" s="86" t="s">
        <v>177</v>
      </c>
      <c r="C59" s="188">
        <v>33102</v>
      </c>
      <c r="D59" s="187">
        <v>32744</v>
      </c>
      <c r="E59" s="192" t="s">
        <v>180</v>
      </c>
      <c r="F59" s="473" t="s">
        <v>181</v>
      </c>
      <c r="G59" s="188">
        <v>194165</v>
      </c>
      <c r="H59" s="187">
        <v>170842</v>
      </c>
    </row>
    <row r="60" spans="1:13">
      <c r="A60" s="84" t="s">
        <v>178</v>
      </c>
      <c r="B60" s="86" t="s">
        <v>179</v>
      </c>
      <c r="C60" s="188">
        <v>38354</v>
      </c>
      <c r="D60" s="187">
        <v>37843</v>
      </c>
      <c r="E60" s="84" t="s">
        <v>184</v>
      </c>
      <c r="F60" s="87" t="s">
        <v>185</v>
      </c>
      <c r="G60" s="188">
        <v>14478</v>
      </c>
      <c r="H60" s="187">
        <v>9478</v>
      </c>
      <c r="M60" s="92"/>
    </row>
    <row r="61" spans="1:13">
      <c r="A61" s="84" t="s">
        <v>182</v>
      </c>
      <c r="B61" s="86" t="s">
        <v>183</v>
      </c>
      <c r="C61" s="188">
        <v>140218</v>
      </c>
      <c r="D61" s="187">
        <v>95180</v>
      </c>
      <c r="E61" s="191" t="s">
        <v>188</v>
      </c>
      <c r="F61" s="87" t="s">
        <v>189</v>
      </c>
      <c r="G61" s="563">
        <f>SUM(G62:G68)</f>
        <v>156352</v>
      </c>
      <c r="H61" s="564">
        <f>SUM(H62:H68)</f>
        <v>108661</v>
      </c>
    </row>
    <row r="62" spans="1:13">
      <c r="A62" s="84" t="s">
        <v>186</v>
      </c>
      <c r="B62" s="88" t="s">
        <v>187</v>
      </c>
      <c r="C62" s="188">
        <v>6435</v>
      </c>
      <c r="D62" s="187">
        <v>6024</v>
      </c>
      <c r="E62" s="191" t="s">
        <v>192</v>
      </c>
      <c r="F62" s="87" t="s">
        <v>193</v>
      </c>
      <c r="G62" s="188">
        <v>757</v>
      </c>
      <c r="H62" s="187">
        <v>566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>
        <v>157</v>
      </c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134556</v>
      </c>
      <c r="H64" s="187">
        <v>91091</v>
      </c>
      <c r="M64" s="92"/>
    </row>
    <row r="65" spans="1:13">
      <c r="A65" s="469" t="s">
        <v>52</v>
      </c>
      <c r="B65" s="90" t="s">
        <v>198</v>
      </c>
      <c r="C65" s="565">
        <f>SUM(C59:C64)</f>
        <v>218109</v>
      </c>
      <c r="D65" s="566">
        <f>SUM(D59:D64)</f>
        <v>171791</v>
      </c>
      <c r="E65" s="84" t="s">
        <v>201</v>
      </c>
      <c r="F65" s="87" t="s">
        <v>202</v>
      </c>
      <c r="G65" s="188">
        <v>612</v>
      </c>
      <c r="H65" s="187">
        <v>962</v>
      </c>
    </row>
    <row r="66" spans="1:13">
      <c r="A66" s="84"/>
      <c r="B66" s="90"/>
      <c r="C66" s="563"/>
      <c r="D66" s="564"/>
      <c r="E66" s="84" t="s">
        <v>204</v>
      </c>
      <c r="F66" s="87" t="s">
        <v>205</v>
      </c>
      <c r="G66" s="188">
        <v>10317</v>
      </c>
      <c r="H66" s="187">
        <v>8264</v>
      </c>
    </row>
    <row r="67" spans="1:13">
      <c r="A67" s="94" t="s">
        <v>203</v>
      </c>
      <c r="B67" s="83"/>
      <c r="C67" s="567"/>
      <c r="D67" s="568"/>
      <c r="E67" s="84" t="s">
        <v>208</v>
      </c>
      <c r="F67" s="87" t="s">
        <v>209</v>
      </c>
      <c r="G67" s="188">
        <v>2578</v>
      </c>
      <c r="H67" s="187">
        <v>1829</v>
      </c>
    </row>
    <row r="68" spans="1:13">
      <c r="A68" s="84" t="s">
        <v>206</v>
      </c>
      <c r="B68" s="86" t="s">
        <v>207</v>
      </c>
      <c r="C68" s="188">
        <v>4694</v>
      </c>
      <c r="D68" s="187">
        <v>14982</v>
      </c>
      <c r="E68" s="84" t="s">
        <v>212</v>
      </c>
      <c r="F68" s="87" t="s">
        <v>213</v>
      </c>
      <c r="G68" s="188">
        <v>7375</v>
      </c>
      <c r="H68" s="187">
        <v>5949</v>
      </c>
    </row>
    <row r="69" spans="1:13">
      <c r="A69" s="84" t="s">
        <v>210</v>
      </c>
      <c r="B69" s="86" t="s">
        <v>211</v>
      </c>
      <c r="C69" s="188">
        <v>226857</v>
      </c>
      <c r="D69" s="187">
        <v>212133</v>
      </c>
      <c r="E69" s="192" t="s">
        <v>79</v>
      </c>
      <c r="F69" s="87" t="s">
        <v>216</v>
      </c>
      <c r="G69" s="188">
        <v>32567</v>
      </c>
      <c r="H69" s="187">
        <v>25175</v>
      </c>
    </row>
    <row r="70" spans="1:13">
      <c r="A70" s="84" t="s">
        <v>214</v>
      </c>
      <c r="B70" s="86" t="s">
        <v>215</v>
      </c>
      <c r="C70" s="188">
        <v>4421</v>
      </c>
      <c r="D70" s="187">
        <v>3450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3219</v>
      </c>
      <c r="D71" s="187">
        <v>2566</v>
      </c>
      <c r="E71" s="461" t="s">
        <v>47</v>
      </c>
      <c r="F71" s="89" t="s">
        <v>223</v>
      </c>
      <c r="G71" s="565">
        <f>G59+G60+G61+G69+G70</f>
        <v>397562</v>
      </c>
      <c r="H71" s="566">
        <f>H59+H60+H61+H69+H70</f>
        <v>314156</v>
      </c>
    </row>
    <row r="72" spans="1:13">
      <c r="A72" s="84" t="s">
        <v>221</v>
      </c>
      <c r="B72" s="86" t="s">
        <v>222</v>
      </c>
      <c r="C72" s="188">
        <v>5606</v>
      </c>
      <c r="D72" s="187">
        <v>2998</v>
      </c>
      <c r="E72" s="191"/>
      <c r="F72" s="87"/>
      <c r="G72" s="563"/>
      <c r="H72" s="564"/>
    </row>
    <row r="73" spans="1:13">
      <c r="A73" s="84" t="s">
        <v>224</v>
      </c>
      <c r="B73" s="86" t="s">
        <v>225</v>
      </c>
      <c r="C73" s="188">
        <v>8075</v>
      </c>
      <c r="D73" s="187">
        <v>6918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3"/>
      <c r="H74" s="589"/>
    </row>
    <row r="75" spans="1:13">
      <c r="A75" s="84" t="s">
        <v>228</v>
      </c>
      <c r="B75" s="86" t="s">
        <v>229</v>
      </c>
      <c r="C75" s="188">
        <v>6140</v>
      </c>
      <c r="D75" s="187">
        <v>2874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5">
        <f>SUM(C68:C75)</f>
        <v>259012</v>
      </c>
      <c r="D76" s="566">
        <f>SUM(D68:D75)</f>
        <v>245921</v>
      </c>
      <c r="E76" s="539"/>
      <c r="F76" s="540"/>
      <c r="G76" s="563"/>
      <c r="H76" s="589"/>
    </row>
    <row r="77" spans="1:13">
      <c r="A77" s="84"/>
      <c r="B77" s="86"/>
      <c r="C77" s="563"/>
      <c r="D77" s="564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7"/>
      <c r="D78" s="568"/>
      <c r="E78" s="84"/>
      <c r="F78" s="95"/>
      <c r="G78" s="583"/>
      <c r="H78" s="584"/>
      <c r="M78" s="92"/>
    </row>
    <row r="79" spans="1:13">
      <c r="A79" s="84" t="s">
        <v>237</v>
      </c>
      <c r="B79" s="86" t="s">
        <v>238</v>
      </c>
      <c r="C79" s="563">
        <f>SUM(C80:C82)</f>
        <v>0</v>
      </c>
      <c r="D79" s="564">
        <f>SUM(D80:D82)</f>
        <v>0</v>
      </c>
      <c r="E79" s="196" t="s">
        <v>824</v>
      </c>
      <c r="F79" s="93" t="s">
        <v>241</v>
      </c>
      <c r="G79" s="567">
        <f>G71+G73+G75+G77</f>
        <v>397562</v>
      </c>
      <c r="H79" s="568">
        <f>H71+H73+H75+H77</f>
        <v>314156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3"/>
      <c r="H80" s="58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0"/>
      <c r="H81" s="59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0"/>
      <c r="H82" s="59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0"/>
      <c r="H83" s="591"/>
    </row>
    <row r="84" spans="1:13">
      <c r="A84" s="84" t="s">
        <v>133</v>
      </c>
      <c r="B84" s="86" t="s">
        <v>248</v>
      </c>
      <c r="C84" s="188"/>
      <c r="D84" s="187">
        <v>316</v>
      </c>
      <c r="E84" s="198"/>
      <c r="F84" s="97"/>
      <c r="G84" s="590"/>
      <c r="H84" s="591"/>
    </row>
    <row r="85" spans="1:13">
      <c r="A85" s="469" t="s">
        <v>249</v>
      </c>
      <c r="B85" s="90" t="s">
        <v>250</v>
      </c>
      <c r="C85" s="565">
        <f>C84+C83+C79</f>
        <v>0</v>
      </c>
      <c r="D85" s="566">
        <f>D84+D83+D79</f>
        <v>316</v>
      </c>
      <c r="E85" s="195"/>
      <c r="F85" s="97"/>
      <c r="G85" s="590"/>
      <c r="H85" s="591"/>
    </row>
    <row r="86" spans="1:13">
      <c r="A86" s="84"/>
      <c r="B86" s="90"/>
      <c r="C86" s="563"/>
      <c r="D86" s="564"/>
      <c r="E86" s="198"/>
      <c r="F86" s="97"/>
      <c r="G86" s="590"/>
      <c r="H86" s="591"/>
      <c r="M86" s="92"/>
    </row>
    <row r="87" spans="1:13">
      <c r="A87" s="94" t="s">
        <v>251</v>
      </c>
      <c r="B87" s="86"/>
      <c r="C87" s="563"/>
      <c r="D87" s="564"/>
      <c r="E87" s="195"/>
      <c r="F87" s="97"/>
      <c r="G87" s="590"/>
      <c r="H87" s="591"/>
    </row>
    <row r="88" spans="1:13">
      <c r="A88" s="84" t="s">
        <v>252</v>
      </c>
      <c r="B88" s="86" t="s">
        <v>253</v>
      </c>
      <c r="C88" s="188">
        <v>2337</v>
      </c>
      <c r="D88" s="187">
        <v>1138</v>
      </c>
      <c r="E88" s="198"/>
      <c r="F88" s="97"/>
      <c r="G88" s="590"/>
      <c r="H88" s="591"/>
      <c r="M88" s="92"/>
    </row>
    <row r="89" spans="1:13">
      <c r="A89" s="84" t="s">
        <v>254</v>
      </c>
      <c r="B89" s="86" t="s">
        <v>255</v>
      </c>
      <c r="C89" s="188">
        <v>17388</v>
      </c>
      <c r="D89" s="187">
        <v>17181</v>
      </c>
      <c r="E89" s="195"/>
      <c r="F89" s="97"/>
      <c r="G89" s="590"/>
      <c r="H89" s="591"/>
    </row>
    <row r="90" spans="1:13">
      <c r="A90" s="84" t="s">
        <v>256</v>
      </c>
      <c r="B90" s="86" t="s">
        <v>257</v>
      </c>
      <c r="C90" s="188">
        <v>13603</v>
      </c>
      <c r="D90" s="187">
        <v>4220</v>
      </c>
      <c r="E90" s="195"/>
      <c r="F90" s="97"/>
      <c r="G90" s="590"/>
      <c r="H90" s="59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0"/>
      <c r="H91" s="591"/>
    </row>
    <row r="92" spans="1:13">
      <c r="A92" s="469" t="s">
        <v>823</v>
      </c>
      <c r="B92" s="90" t="s">
        <v>260</v>
      </c>
      <c r="C92" s="565">
        <f>SUM(C88:C91)</f>
        <v>33328</v>
      </c>
      <c r="D92" s="566">
        <f>SUM(D88:D91)</f>
        <v>22539</v>
      </c>
      <c r="E92" s="195"/>
      <c r="F92" s="97"/>
      <c r="G92" s="590"/>
      <c r="H92" s="591"/>
      <c r="M92" s="92"/>
    </row>
    <row r="93" spans="1:13">
      <c r="A93" s="460" t="s">
        <v>261</v>
      </c>
      <c r="B93" s="90" t="s">
        <v>262</v>
      </c>
      <c r="C93" s="465">
        <v>1915</v>
      </c>
      <c r="D93" s="466">
        <v>2055</v>
      </c>
      <c r="E93" s="195"/>
      <c r="F93" s="97"/>
      <c r="G93" s="590"/>
      <c r="H93" s="591"/>
    </row>
    <row r="94" spans="1:13" ht="16.5" thickBot="1">
      <c r="A94" s="477" t="s">
        <v>263</v>
      </c>
      <c r="B94" s="217" t="s">
        <v>264</v>
      </c>
      <c r="C94" s="569">
        <f>C65+C76+C85+C92+C93</f>
        <v>512364</v>
      </c>
      <c r="D94" s="570">
        <f>D65+D76+D85+D92+D93</f>
        <v>442622</v>
      </c>
      <c r="E94" s="218"/>
      <c r="F94" s="219"/>
      <c r="G94" s="592"/>
      <c r="H94" s="593"/>
      <c r="M94" s="92"/>
    </row>
    <row r="95" spans="1:13" ht="32.25" thickBot="1">
      <c r="A95" s="474" t="s">
        <v>265</v>
      </c>
      <c r="B95" s="475" t="s">
        <v>266</v>
      </c>
      <c r="C95" s="571">
        <f>C94+C56</f>
        <v>980733</v>
      </c>
      <c r="D95" s="572">
        <f>D94+D56</f>
        <v>859221</v>
      </c>
      <c r="E95" s="220" t="s">
        <v>916</v>
      </c>
      <c r="F95" s="476" t="s">
        <v>268</v>
      </c>
      <c r="G95" s="571">
        <f>G37+G40+G56+G79</f>
        <v>980733</v>
      </c>
      <c r="H95" s="572">
        <f>H37+H40+H56+H79</f>
        <v>859221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59" t="s">
        <v>950</v>
      </c>
      <c r="B98" s="688">
        <f>pdeReportingDate</f>
        <v>43216</v>
      </c>
      <c r="C98" s="688"/>
      <c r="D98" s="688"/>
      <c r="E98" s="688"/>
      <c r="F98" s="688"/>
      <c r="G98" s="688"/>
      <c r="H98" s="688"/>
      <c r="M98" s="92"/>
    </row>
    <row r="99" spans="1:13">
      <c r="A99" s="659"/>
      <c r="B99" s="685"/>
      <c r="C99" s="685"/>
      <c r="D99" s="685"/>
      <c r="E99" s="685"/>
      <c r="F99" s="685"/>
      <c r="G99" s="685"/>
      <c r="H99" s="685"/>
      <c r="M99" s="92"/>
    </row>
    <row r="100" spans="1:13">
      <c r="A100" s="659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60" t="s">
        <v>8</v>
      </c>
      <c r="B101" s="689" t="str">
        <f>authorName</f>
        <v>Людмила Бонджова</v>
      </c>
      <c r="C101" s="689"/>
      <c r="D101" s="689"/>
      <c r="E101" s="689"/>
      <c r="F101" s="689"/>
      <c r="G101" s="689"/>
      <c r="H101" s="689"/>
    </row>
    <row r="102" spans="1:13">
      <c r="A102" s="660"/>
      <c r="B102" s="668"/>
      <c r="C102" s="668"/>
      <c r="D102" s="668"/>
      <c r="E102" s="668"/>
      <c r="F102" s="668"/>
      <c r="G102" s="668"/>
      <c r="H102" s="668"/>
    </row>
    <row r="103" spans="1:13">
      <c r="A103" s="660"/>
      <c r="B103" s="75"/>
      <c r="C103" s="75"/>
      <c r="D103" s="75"/>
      <c r="E103" s="75"/>
      <c r="F103" s="75"/>
      <c r="G103" s="75"/>
      <c r="H103" s="75"/>
    </row>
    <row r="104" spans="1:13">
      <c r="A104" s="660" t="s">
        <v>894</v>
      </c>
      <c r="B104" s="690"/>
      <c r="C104" s="690"/>
      <c r="D104" s="690"/>
      <c r="E104" s="690"/>
      <c r="F104" s="690"/>
      <c r="G104" s="690"/>
      <c r="H104" s="690"/>
    </row>
    <row r="105" spans="1:13" ht="21.75" customHeight="1">
      <c r="A105" s="661"/>
      <c r="B105" s="691" t="str">
        <f>+Начална!B17</f>
        <v>Огнян Донев</v>
      </c>
      <c r="C105" s="687"/>
      <c r="D105" s="687"/>
      <c r="E105" s="687"/>
      <c r="M105" s="92"/>
    </row>
    <row r="106" spans="1:13" ht="21.75" customHeight="1">
      <c r="A106" s="661"/>
      <c r="B106" s="687"/>
      <c r="C106" s="687"/>
      <c r="D106" s="687"/>
      <c r="E106" s="687"/>
    </row>
    <row r="107" spans="1:13" ht="21.75" customHeight="1">
      <c r="A107" s="661"/>
      <c r="B107" s="687"/>
      <c r="C107" s="687"/>
      <c r="D107" s="687"/>
      <c r="E107" s="687"/>
      <c r="M107" s="92"/>
    </row>
    <row r="108" spans="1:13" ht="21.75" customHeight="1">
      <c r="A108" s="661"/>
      <c r="B108" s="687"/>
      <c r="C108" s="687"/>
      <c r="D108" s="687"/>
      <c r="E108" s="687"/>
    </row>
    <row r="109" spans="1:13" ht="21.75" customHeight="1">
      <c r="A109" s="661"/>
      <c r="B109" s="687"/>
      <c r="C109" s="687"/>
      <c r="D109" s="687"/>
      <c r="E109" s="687"/>
      <c r="M109" s="92"/>
    </row>
    <row r="110" spans="1:13" ht="21.75" customHeight="1">
      <c r="A110" s="661"/>
      <c r="B110" s="687"/>
      <c r="C110" s="687"/>
      <c r="D110" s="687"/>
      <c r="E110" s="687"/>
    </row>
    <row r="111" spans="1:13" ht="21.75" customHeight="1">
      <c r="A111" s="661"/>
      <c r="B111" s="687"/>
      <c r="C111" s="687"/>
      <c r="D111" s="687"/>
      <c r="E111" s="687"/>
      <c r="M111" s="92"/>
    </row>
    <row r="119" spans="5:13">
      <c r="E119" s="545"/>
    </row>
    <row r="121" spans="5:13">
      <c r="E121" s="545"/>
      <c r="M121" s="92"/>
    </row>
    <row r="123" spans="5:13">
      <c r="E123" s="545"/>
      <c r="M123" s="92"/>
    </row>
    <row r="125" spans="5:13">
      <c r="E125" s="545"/>
    </row>
    <row r="127" spans="5:13">
      <c r="E127" s="545"/>
      <c r="M127" s="92"/>
    </row>
    <row r="129" spans="5:13">
      <c r="E129" s="545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  <c r="M143" s="92"/>
    </row>
    <row r="145" spans="5:13">
      <c r="E145" s="545"/>
    </row>
    <row r="147" spans="5:13">
      <c r="E147" s="545"/>
    </row>
    <row r="149" spans="5:13">
      <c r="E149" s="545"/>
    </row>
    <row r="151" spans="5:13">
      <c r="E151" s="545"/>
      <c r="M151" s="92"/>
    </row>
    <row r="153" spans="5:13">
      <c r="M153" s="92"/>
    </row>
    <row r="155" spans="5:13">
      <c r="M155" s="92"/>
    </row>
    <row r="161" spans="1:18">
      <c r="E161" s="545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43" customFormat="1">
      <c r="A169" s="44"/>
      <c r="B169" s="44"/>
      <c r="C169" s="44"/>
      <c r="D169" s="44"/>
      <c r="E169" s="54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43" customFormat="1">
      <c r="A183" s="44"/>
      <c r="B183" s="44"/>
      <c r="C183" s="44"/>
      <c r="D183" s="44"/>
      <c r="E183" s="54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43" customFormat="1">
      <c r="A187" s="44"/>
      <c r="B187" s="44"/>
      <c r="C187" s="44"/>
      <c r="D187" s="44"/>
      <c r="E187" s="545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F2D4D9F9-DE61-45A3-92A2-4E78F2B34B7F}" scale="70" showPageBreaks="1" printArea="1" topLeftCell="B22">
      <selection activeCell="G69" sqref="G69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2"/>
      <headerFooter alignWithMargins="0"/>
    </customSheetView>
    <customSheetView guid="{17A0B690-90B4-478F-B629-540D801E18FD}" scale="70" topLeftCell="A55">
      <selection activeCell="C89" sqref="C88:C89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25" header="0.15748031496062992" footer="0.15748031496062992"/>
  <pageSetup paperSize="9" scale="60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65"/>
  <sheetViews>
    <sheetView topLeftCell="E16" zoomScale="80" zoomScaleNormal="70" zoomScaleSheetLayoutView="80" workbookViewId="0">
      <selection activeCell="E54" sqref="E54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31.12.2017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0"/>
      <c r="H10" s="60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90153</v>
      </c>
      <c r="D12" s="673">
        <v>82906</v>
      </c>
      <c r="E12" s="185" t="s">
        <v>277</v>
      </c>
      <c r="F12" s="231" t="s">
        <v>278</v>
      </c>
      <c r="G12" s="307">
        <v>249530</v>
      </c>
      <c r="H12" s="678">
        <v>231713</v>
      </c>
    </row>
    <row r="13" spans="1:8">
      <c r="A13" s="185" t="s">
        <v>279</v>
      </c>
      <c r="B13" s="181" t="s">
        <v>280</v>
      </c>
      <c r="C13" s="307">
        <v>63546</v>
      </c>
      <c r="D13" s="673">
        <v>56408</v>
      </c>
      <c r="E13" s="185" t="s">
        <v>281</v>
      </c>
      <c r="F13" s="231" t="s">
        <v>282</v>
      </c>
      <c r="G13" s="307">
        <v>767575</v>
      </c>
      <c r="H13" s="678">
        <v>645372</v>
      </c>
    </row>
    <row r="14" spans="1:8">
      <c r="A14" s="185" t="s">
        <v>283</v>
      </c>
      <c r="B14" s="181" t="s">
        <v>284</v>
      </c>
      <c r="C14" s="307">
        <v>30108</v>
      </c>
      <c r="D14" s="673">
        <v>28705</v>
      </c>
      <c r="E14" s="236" t="s">
        <v>285</v>
      </c>
      <c r="F14" s="231" t="s">
        <v>286</v>
      </c>
      <c r="G14" s="307">
        <v>7029</v>
      </c>
      <c r="H14" s="678">
        <v>6452</v>
      </c>
    </row>
    <row r="15" spans="1:8">
      <c r="A15" s="185" t="s">
        <v>287</v>
      </c>
      <c r="B15" s="181" t="s">
        <v>288</v>
      </c>
      <c r="C15" s="307">
        <v>86314</v>
      </c>
      <c r="D15" s="673">
        <v>74510</v>
      </c>
      <c r="E15" s="236" t="s">
        <v>79</v>
      </c>
      <c r="F15" s="231" t="s">
        <v>289</v>
      </c>
      <c r="G15" s="307">
        <v>1423</v>
      </c>
      <c r="H15" s="678">
        <v>1844</v>
      </c>
    </row>
    <row r="16" spans="1:8">
      <c r="A16" s="185" t="s">
        <v>290</v>
      </c>
      <c r="B16" s="181" t="s">
        <v>291</v>
      </c>
      <c r="C16" s="307">
        <v>15110</v>
      </c>
      <c r="D16" s="673">
        <v>12649</v>
      </c>
      <c r="E16" s="227" t="s">
        <v>52</v>
      </c>
      <c r="F16" s="255" t="s">
        <v>292</v>
      </c>
      <c r="G16" s="596">
        <f>SUM(G12:G15)</f>
        <v>1025557</v>
      </c>
      <c r="H16" s="597">
        <f>SUM(H12:H15)</f>
        <v>885381</v>
      </c>
    </row>
    <row r="17" spans="1:8" ht="31.5">
      <c r="A17" s="185" t="s">
        <v>293</v>
      </c>
      <c r="B17" s="181" t="s">
        <v>294</v>
      </c>
      <c r="C17" s="307">
        <v>679951</v>
      </c>
      <c r="D17" s="673">
        <v>571132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-8741</v>
      </c>
      <c r="D18" s="673">
        <v>994</v>
      </c>
      <c r="E18" s="225" t="s">
        <v>297</v>
      </c>
      <c r="F18" s="229" t="s">
        <v>298</v>
      </c>
      <c r="G18" s="607">
        <v>1156</v>
      </c>
      <c r="H18" s="679">
        <v>1187</v>
      </c>
    </row>
    <row r="19" spans="1:8">
      <c r="A19" s="185" t="s">
        <v>299</v>
      </c>
      <c r="B19" s="181" t="s">
        <v>300</v>
      </c>
      <c r="C19" s="307">
        <v>15107</v>
      </c>
      <c r="D19" s="673">
        <v>15280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3457</v>
      </c>
      <c r="D20" s="673">
        <v>3604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6">
        <f>SUM(C12:C18)+C19</f>
        <v>971548</v>
      </c>
      <c r="D22" s="597">
        <f>SUM(D12:D18)+D19</f>
        <v>842584</v>
      </c>
      <c r="E22" s="185" t="s">
        <v>309</v>
      </c>
      <c r="F22" s="228" t="s">
        <v>310</v>
      </c>
      <c r="G22" s="307">
        <v>5249</v>
      </c>
      <c r="H22" s="680">
        <v>6514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155</v>
      </c>
      <c r="H23" s="680">
        <v>178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2965</v>
      </c>
      <c r="H24" s="680">
        <v>322</v>
      </c>
    </row>
    <row r="25" spans="1:8" ht="31.5">
      <c r="A25" s="185" t="s">
        <v>316</v>
      </c>
      <c r="B25" s="228" t="s">
        <v>317</v>
      </c>
      <c r="C25" s="307">
        <v>7704</v>
      </c>
      <c r="D25" s="674">
        <v>10125</v>
      </c>
      <c r="E25" s="185" t="s">
        <v>318</v>
      </c>
      <c r="F25" s="228" t="s">
        <v>319</v>
      </c>
      <c r="G25" s="307"/>
      <c r="H25" s="680"/>
    </row>
    <row r="26" spans="1:8" ht="31.5">
      <c r="A26" s="185" t="s">
        <v>320</v>
      </c>
      <c r="B26" s="228" t="s">
        <v>321</v>
      </c>
      <c r="C26" s="307"/>
      <c r="D26" s="674"/>
      <c r="E26" s="185" t="s">
        <v>322</v>
      </c>
      <c r="F26" s="228" t="s">
        <v>323</v>
      </c>
      <c r="G26" s="307"/>
      <c r="H26" s="680">
        <v>14860</v>
      </c>
    </row>
    <row r="27" spans="1:8" ht="31.5">
      <c r="A27" s="185" t="s">
        <v>324</v>
      </c>
      <c r="B27" s="228" t="s">
        <v>325</v>
      </c>
      <c r="C27" s="307">
        <v>2904</v>
      </c>
      <c r="D27" s="674">
        <v>1074</v>
      </c>
      <c r="E27" s="227" t="s">
        <v>104</v>
      </c>
      <c r="F27" s="229" t="s">
        <v>326</v>
      </c>
      <c r="G27" s="596">
        <f>SUM(G22:G26)</f>
        <v>8369</v>
      </c>
      <c r="H27" s="597">
        <f>SUM(H22:H26)</f>
        <v>21874</v>
      </c>
    </row>
    <row r="28" spans="1:8">
      <c r="A28" s="185" t="s">
        <v>79</v>
      </c>
      <c r="B28" s="228" t="s">
        <v>327</v>
      </c>
      <c r="C28" s="307">
        <v>1023</v>
      </c>
      <c r="D28" s="674">
        <v>1522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6">
        <f>SUM(C25:C28)</f>
        <v>11631</v>
      </c>
      <c r="D29" s="597">
        <f>SUM(D25:D28)</f>
        <v>12721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2">
        <f>C29+C22</f>
        <v>983179</v>
      </c>
      <c r="D31" s="603">
        <f>D29+D22</f>
        <v>855305</v>
      </c>
      <c r="E31" s="242" t="s">
        <v>800</v>
      </c>
      <c r="F31" s="257" t="s">
        <v>331</v>
      </c>
      <c r="G31" s="244">
        <f>G16+G18+G27</f>
        <v>1035082</v>
      </c>
      <c r="H31" s="245">
        <f>H16+H18+H27</f>
        <v>908442</v>
      </c>
    </row>
    <row r="32" spans="1:8">
      <c r="A32" s="224"/>
      <c r="B32" s="177"/>
      <c r="C32" s="594"/>
      <c r="D32" s="59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51903</v>
      </c>
      <c r="D33" s="235">
        <f>IF((H31-D31)&gt;0,H31-D31,0)</f>
        <v>53137</v>
      </c>
      <c r="E33" s="224" t="s">
        <v>334</v>
      </c>
      <c r="F33" s="229" t="s">
        <v>335</v>
      </c>
      <c r="G33" s="596">
        <f>IF((C31-G31)&gt;0,C31-G31,0)</f>
        <v>0</v>
      </c>
      <c r="H33" s="597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447</v>
      </c>
      <c r="D34" s="675">
        <v>8972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4">
        <f>C31-C34+C35</f>
        <v>982732</v>
      </c>
      <c r="D36" s="605">
        <f>D31-D34+D35</f>
        <v>846333</v>
      </c>
      <c r="E36" s="253" t="s">
        <v>346</v>
      </c>
      <c r="F36" s="247" t="s">
        <v>347</v>
      </c>
      <c r="G36" s="258">
        <f>G35-G34+G31</f>
        <v>1035082</v>
      </c>
      <c r="H36" s="259">
        <f>H35-H34+H31</f>
        <v>908442</v>
      </c>
    </row>
    <row r="37" spans="1:8">
      <c r="A37" s="252" t="s">
        <v>348</v>
      </c>
      <c r="B37" s="222" t="s">
        <v>349</v>
      </c>
      <c r="C37" s="602">
        <f>IF((G36-C36)&gt;0,G36-C36,0)</f>
        <v>52350</v>
      </c>
      <c r="D37" s="603">
        <f>IF((H36-D36)&gt;0,H36-D36,0)</f>
        <v>62109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6">
        <f>C39+C40+C41</f>
        <v>6578</v>
      </c>
      <c r="D38" s="597">
        <f>D39+D40+D41</f>
        <v>7207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6578</v>
      </c>
      <c r="D39" s="676">
        <v>7207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45772</v>
      </c>
      <c r="D42" s="235">
        <f>+IF((H36-D36-D38)&gt;0,H36-D36-D38,0)</f>
        <v>54902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5774</v>
      </c>
      <c r="D43" s="677">
        <v>4264</v>
      </c>
      <c r="E43" s="224" t="s">
        <v>364</v>
      </c>
      <c r="F43" s="186" t="s">
        <v>366</v>
      </c>
      <c r="G43" s="553"/>
      <c r="H43" s="606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39998</v>
      </c>
      <c r="D44" s="259">
        <f>IF(H42=0,IF(D42-D43&gt;0,D42-D43+H43,0),IF(H42-H43&lt;0,H43-H42+D42,0))</f>
        <v>50638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8">
        <f>C36+C38+C42</f>
        <v>1035082</v>
      </c>
      <c r="D45" s="599">
        <f>D36+D38+D42</f>
        <v>908442</v>
      </c>
      <c r="E45" s="261" t="s">
        <v>373</v>
      </c>
      <c r="F45" s="263" t="s">
        <v>374</v>
      </c>
      <c r="G45" s="598">
        <f>G42+G36</f>
        <v>1035082</v>
      </c>
      <c r="H45" s="599">
        <f>H42+H36</f>
        <v>908442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92" t="s">
        <v>951</v>
      </c>
      <c r="B47" s="692"/>
      <c r="C47" s="692"/>
      <c r="D47" s="692"/>
      <c r="E47" s="692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59" t="s">
        <v>950</v>
      </c>
      <c r="B50" s="688">
        <f>pdeReportingDate</f>
        <v>43216</v>
      </c>
      <c r="C50" s="688"/>
      <c r="D50" s="688"/>
      <c r="E50" s="688"/>
      <c r="F50" s="688"/>
      <c r="G50" s="688"/>
      <c r="H50" s="688"/>
      <c r="M50" s="92"/>
    </row>
    <row r="51" spans="1:13" s="41" customFormat="1">
      <c r="A51" s="659"/>
      <c r="B51" s="685"/>
      <c r="C51" s="685"/>
      <c r="D51" s="685"/>
      <c r="E51" s="685"/>
      <c r="F51" s="685"/>
      <c r="G51" s="685"/>
      <c r="H51" s="685"/>
      <c r="M51" s="92"/>
    </row>
    <row r="52" spans="1:13" s="41" customFormat="1">
      <c r="A52" s="659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60" t="s">
        <v>8</v>
      </c>
      <c r="B53" s="689" t="str">
        <f>authorName</f>
        <v>Людмила Бонджова</v>
      </c>
      <c r="C53" s="689"/>
      <c r="D53" s="689"/>
      <c r="E53" s="689"/>
      <c r="F53" s="689"/>
      <c r="G53" s="689"/>
      <c r="H53" s="689"/>
    </row>
    <row r="54" spans="1:13" s="41" customFormat="1">
      <c r="A54" s="660"/>
      <c r="B54" s="668"/>
      <c r="C54" s="668"/>
      <c r="D54" s="668"/>
      <c r="E54" s="668"/>
      <c r="F54" s="668"/>
      <c r="G54" s="668"/>
      <c r="H54" s="668"/>
    </row>
    <row r="55" spans="1:13" s="41" customFormat="1">
      <c r="A55" s="660"/>
      <c r="B55" s="75"/>
      <c r="C55" s="75"/>
      <c r="D55" s="75"/>
      <c r="E55" s="75"/>
      <c r="F55" s="75"/>
      <c r="G55" s="75"/>
      <c r="H55" s="75"/>
    </row>
    <row r="56" spans="1:13" s="41" customFormat="1">
      <c r="A56" s="660" t="s">
        <v>894</v>
      </c>
      <c r="B56" s="690"/>
      <c r="C56" s="690"/>
      <c r="D56" s="690"/>
      <c r="E56" s="690"/>
      <c r="F56" s="690"/>
      <c r="G56" s="690"/>
      <c r="H56" s="690"/>
    </row>
    <row r="57" spans="1:13" ht="15.75" customHeight="1">
      <c r="A57" s="661"/>
      <c r="B57" s="691" t="str">
        <f>+Начална!B17</f>
        <v>Огнян Донев</v>
      </c>
      <c r="C57" s="687"/>
      <c r="D57" s="687"/>
      <c r="E57" s="687"/>
      <c r="F57" s="543"/>
      <c r="G57" s="44"/>
      <c r="H57" s="41"/>
    </row>
    <row r="58" spans="1:13" ht="15.75" customHeight="1">
      <c r="A58" s="661"/>
      <c r="B58" s="687"/>
      <c r="C58" s="687"/>
      <c r="D58" s="687"/>
      <c r="E58" s="687"/>
      <c r="F58" s="543"/>
      <c r="G58" s="44"/>
      <c r="H58" s="41"/>
    </row>
    <row r="59" spans="1:13" ht="15.75" customHeight="1">
      <c r="A59" s="661"/>
      <c r="B59" s="687"/>
      <c r="C59" s="687"/>
      <c r="D59" s="687"/>
      <c r="E59" s="687"/>
      <c r="F59" s="543"/>
      <c r="G59" s="44"/>
      <c r="H59" s="41"/>
    </row>
    <row r="60" spans="1:13" ht="15.75" customHeight="1">
      <c r="A60" s="661"/>
      <c r="B60" s="687"/>
      <c r="C60" s="687"/>
      <c r="D60" s="687"/>
      <c r="E60" s="687"/>
      <c r="F60" s="543"/>
      <c r="G60" s="44"/>
      <c r="H60" s="41"/>
    </row>
    <row r="61" spans="1:13">
      <c r="A61" s="661"/>
      <c r="B61" s="687"/>
      <c r="C61" s="687"/>
      <c r="D61" s="687"/>
      <c r="E61" s="687"/>
      <c r="F61" s="543"/>
      <c r="G61" s="44"/>
      <c r="H61" s="41"/>
    </row>
    <row r="62" spans="1:13">
      <c r="A62" s="661"/>
      <c r="B62" s="687"/>
      <c r="C62" s="687"/>
      <c r="D62" s="687"/>
      <c r="E62" s="687"/>
      <c r="F62" s="543"/>
      <c r="G62" s="44"/>
      <c r="H62" s="41"/>
    </row>
    <row r="63" spans="1:13">
      <c r="A63" s="661"/>
      <c r="B63" s="687"/>
      <c r="C63" s="687"/>
      <c r="D63" s="687"/>
      <c r="E63" s="687"/>
      <c r="F63" s="543"/>
      <c r="G63" s="44"/>
      <c r="H63" s="41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535"/>
      <c r="D104" s="535"/>
      <c r="E104" s="31"/>
      <c r="F104" s="31"/>
      <c r="G104" s="537"/>
      <c r="H104" s="537"/>
    </row>
    <row r="105" spans="1:8">
      <c r="A105" s="31"/>
      <c r="B105" s="31"/>
      <c r="C105" s="535"/>
      <c r="D105" s="535"/>
      <c r="E105" s="31"/>
      <c r="F105" s="31"/>
      <c r="G105" s="537"/>
      <c r="H105" s="537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F2D4D9F9-DE61-45A3-92A2-4E78F2B34B7F}" scale="80" topLeftCell="A13">
      <selection activeCell="C44" sqref="C44"/>
      <pageMargins left="0.31496062992125984" right="0.23622047244094491" top="0.39370078740157483" bottom="0.19" header="0.26" footer="0.15748031496062992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topLeftCell="A13">
      <selection activeCell="C44" sqref="C44"/>
      <pageMargins left="0.31496062992125984" right="0.23622047244094491" top="0.39370078740157483" bottom="0.19" header="0.26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19" header="0.26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3"/>
  <sheetViews>
    <sheetView topLeftCell="A19" zoomScale="70" zoomScaleNormal="70" zoomScaleSheetLayoutView="80" workbookViewId="0">
      <selection activeCell="A62" sqref="A62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31.12.2017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70">
        <v>1058642</v>
      </c>
      <c r="D11" s="671">
        <v>906890</v>
      </c>
      <c r="E11" s="168"/>
      <c r="F11" s="168"/>
    </row>
    <row r="12" spans="1:13">
      <c r="A12" s="268" t="s">
        <v>380</v>
      </c>
      <c r="B12" s="169" t="s">
        <v>381</v>
      </c>
      <c r="C12" s="670">
        <v>-950645</v>
      </c>
      <c r="D12" s="671">
        <v>-819238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70"/>
      <c r="D13" s="671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70">
        <v>-94348</v>
      </c>
      <c r="D14" s="671">
        <v>-81499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70">
        <v>-57211</v>
      </c>
      <c r="D15" s="671">
        <v>-58302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70">
        <v>-6136</v>
      </c>
      <c r="D16" s="671">
        <v>-5551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70"/>
      <c r="D17" s="671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70">
        <v>-5363</v>
      </c>
      <c r="D18" s="671">
        <v>-7188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70">
        <v>-1308</v>
      </c>
      <c r="D19" s="671">
        <v>-543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70">
        <v>-1975</v>
      </c>
      <c r="D20" s="671">
        <v>-3337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5">
        <f>SUM(C11:C20)</f>
        <v>-58344</v>
      </c>
      <c r="D21" s="626">
        <f>SUM(D11:D20)</f>
        <v>-68768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70">
        <v>-22540</v>
      </c>
      <c r="D23" s="671">
        <v>-18227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70">
        <v>5186</v>
      </c>
      <c r="D24" s="671">
        <v>748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70">
        <v>-105392</v>
      </c>
      <c r="D25" s="671">
        <v>-3090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70">
        <v>100937</v>
      </c>
      <c r="D26" s="671">
        <v>21015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70">
        <v>1218</v>
      </c>
      <c r="D27" s="671">
        <v>2486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70">
        <v>-57042</v>
      </c>
      <c r="D28" s="671">
        <v>-32770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70">
        <v>731</v>
      </c>
      <c r="D29" s="671">
        <v>23027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70">
        <v>148</v>
      </c>
      <c r="D30" s="671">
        <v>56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70"/>
      <c r="D31" s="671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70">
        <v>-53</v>
      </c>
      <c r="D32" s="671">
        <v>-107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5">
        <f>SUM(C23:C32)</f>
        <v>-76807</v>
      </c>
      <c r="D33" s="626">
        <f>SUM(D23:D32)</f>
        <v>-6862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670">
        <v>675</v>
      </c>
      <c r="D35" s="671"/>
      <c r="E35" s="168"/>
      <c r="F35" s="168"/>
    </row>
    <row r="36" spans="1:13">
      <c r="A36" s="269" t="s">
        <v>425</v>
      </c>
      <c r="B36" s="169" t="s">
        <v>426</v>
      </c>
      <c r="C36" s="670">
        <v>-14500</v>
      </c>
      <c r="D36" s="671">
        <v>-852</v>
      </c>
      <c r="E36" s="168"/>
      <c r="F36" s="168"/>
    </row>
    <row r="37" spans="1:13">
      <c r="A37" s="268" t="s">
        <v>427</v>
      </c>
      <c r="B37" s="169" t="s">
        <v>428</v>
      </c>
      <c r="C37" s="670">
        <v>58441</v>
      </c>
      <c r="D37" s="671">
        <v>35674</v>
      </c>
      <c r="E37" s="168"/>
      <c r="F37" s="168"/>
    </row>
    <row r="38" spans="1:13">
      <c r="A38" s="268" t="s">
        <v>429</v>
      </c>
      <c r="B38" s="169" t="s">
        <v>430</v>
      </c>
      <c r="C38" s="670">
        <v>-20325</v>
      </c>
      <c r="D38" s="671">
        <v>-74818</v>
      </c>
      <c r="E38" s="168"/>
      <c r="F38" s="168"/>
    </row>
    <row r="39" spans="1:13">
      <c r="A39" s="268" t="s">
        <v>431</v>
      </c>
      <c r="B39" s="169" t="s">
        <v>432</v>
      </c>
      <c r="C39" s="670">
        <v>-1745</v>
      </c>
      <c r="D39" s="671">
        <v>-2212</v>
      </c>
      <c r="E39" s="168"/>
      <c r="F39" s="168"/>
    </row>
    <row r="40" spans="1:13" ht="31.5">
      <c r="A40" s="268" t="s">
        <v>433</v>
      </c>
      <c r="B40" s="169" t="s">
        <v>434</v>
      </c>
      <c r="C40" s="670">
        <v>-2564</v>
      </c>
      <c r="D40" s="671">
        <v>-2304</v>
      </c>
      <c r="E40" s="168"/>
      <c r="F40" s="168"/>
    </row>
    <row r="41" spans="1:13">
      <c r="A41" s="268" t="s">
        <v>435</v>
      </c>
      <c r="B41" s="169" t="s">
        <v>436</v>
      </c>
      <c r="C41" s="670">
        <v>-15478</v>
      </c>
      <c r="D41" s="671">
        <v>-12085</v>
      </c>
      <c r="E41" s="168"/>
      <c r="F41" s="168"/>
    </row>
    <row r="42" spans="1:13">
      <c r="A42" s="268" t="s">
        <v>437</v>
      </c>
      <c r="B42" s="169" t="s">
        <v>438</v>
      </c>
      <c r="C42" s="670">
        <v>130922</v>
      </c>
      <c r="D42" s="671">
        <v>131452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7">
        <f>SUM(C35:C42)</f>
        <v>135426</v>
      </c>
      <c r="D43" s="628">
        <f>SUM(D35:D42)</f>
        <v>74855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275</v>
      </c>
      <c r="D44" s="298">
        <f>D43+D33+D21</f>
        <v>-775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22339</v>
      </c>
      <c r="D45" s="300">
        <v>23114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22614</v>
      </c>
      <c r="D46" s="302">
        <f>D45+D44</f>
        <v>22339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19725</v>
      </c>
      <c r="D47" s="289">
        <v>18319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13603</v>
      </c>
      <c r="D48" s="272">
        <v>4220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93" t="s">
        <v>947</v>
      </c>
      <c r="B51" s="693"/>
      <c r="C51" s="693"/>
      <c r="D51" s="693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88">
        <f>pdeReportingDate</f>
        <v>43216</v>
      </c>
      <c r="C54" s="688"/>
      <c r="D54" s="688"/>
      <c r="E54" s="688"/>
      <c r="F54" s="662"/>
      <c r="G54" s="662"/>
      <c r="H54" s="662"/>
      <c r="M54" s="92"/>
    </row>
    <row r="55" spans="1:13" s="41" customFormat="1">
      <c r="A55" s="659"/>
      <c r="B55" s="685"/>
      <c r="C55" s="685"/>
      <c r="D55" s="685"/>
      <c r="E55" s="685"/>
      <c r="F55" s="662"/>
      <c r="G55" s="662"/>
      <c r="H55" s="662"/>
      <c r="M55" s="92"/>
    </row>
    <row r="56" spans="1:13" s="41" customFormat="1">
      <c r="A56" s="659"/>
      <c r="B56" s="688"/>
      <c r="C56" s="688"/>
      <c r="D56" s="688"/>
      <c r="E56" s="688"/>
      <c r="F56" s="51"/>
      <c r="G56" s="51"/>
      <c r="H56" s="51"/>
      <c r="M56" s="92"/>
    </row>
    <row r="57" spans="1:13" s="41" customFormat="1">
      <c r="A57" s="660" t="s">
        <v>8</v>
      </c>
      <c r="B57" s="689" t="str">
        <f>authorName</f>
        <v>Людмила Бонджова</v>
      </c>
      <c r="C57" s="689"/>
      <c r="D57" s="689"/>
      <c r="E57" s="689"/>
      <c r="F57" s="75"/>
      <c r="G57" s="75"/>
      <c r="H57" s="75"/>
    </row>
    <row r="58" spans="1:13" s="41" customFormat="1">
      <c r="A58" s="660"/>
      <c r="B58" s="686"/>
      <c r="C58" s="686"/>
      <c r="D58" s="686"/>
      <c r="E58" s="686"/>
      <c r="F58" s="686"/>
      <c r="G58" s="686"/>
      <c r="H58" s="686"/>
    </row>
    <row r="59" spans="1:13" s="41" customFormat="1">
      <c r="A59" s="660"/>
      <c r="B59" s="689"/>
      <c r="C59" s="689"/>
      <c r="D59" s="689"/>
      <c r="E59" s="689"/>
      <c r="F59" s="75"/>
      <c r="G59" s="75"/>
      <c r="H59" s="75"/>
    </row>
    <row r="60" spans="1:13" s="41" customFormat="1">
      <c r="A60" s="660" t="s">
        <v>894</v>
      </c>
      <c r="B60" s="689"/>
      <c r="C60" s="689"/>
      <c r="D60" s="689"/>
      <c r="E60" s="689"/>
      <c r="F60" s="75"/>
      <c r="G60" s="75"/>
      <c r="H60" s="75"/>
    </row>
    <row r="61" spans="1:13" s="182" customFormat="1">
      <c r="A61" s="661"/>
      <c r="B61" s="691" t="str">
        <f>+Начална!B17</f>
        <v>Огнян Донев</v>
      </c>
      <c r="C61" s="687"/>
      <c r="D61" s="687"/>
      <c r="E61" s="687"/>
      <c r="F61" s="543"/>
      <c r="G61" s="44"/>
      <c r="H61" s="41"/>
    </row>
    <row r="62" spans="1:13">
      <c r="A62" s="661"/>
      <c r="B62" s="687"/>
      <c r="C62" s="687"/>
      <c r="D62" s="687"/>
      <c r="E62" s="687"/>
      <c r="F62" s="543"/>
      <c r="G62" s="44"/>
      <c r="H62" s="41"/>
    </row>
    <row r="63" spans="1:13">
      <c r="A63" s="661"/>
      <c r="B63" s="687"/>
      <c r="C63" s="687"/>
      <c r="D63" s="687"/>
      <c r="E63" s="687"/>
      <c r="F63" s="543"/>
      <c r="G63" s="44"/>
      <c r="H63" s="41"/>
    </row>
    <row r="64" spans="1:13">
      <c r="A64" s="661"/>
      <c r="B64" s="687"/>
      <c r="C64" s="687"/>
      <c r="D64" s="687"/>
      <c r="E64" s="687"/>
      <c r="F64" s="543"/>
      <c r="G64" s="44"/>
      <c r="H64" s="41"/>
    </row>
    <row r="65" spans="1:8">
      <c r="A65" s="661"/>
      <c r="B65" s="687"/>
      <c r="C65" s="687"/>
      <c r="D65" s="687"/>
      <c r="E65" s="687"/>
      <c r="F65" s="543"/>
      <c r="G65" s="44"/>
      <c r="H65" s="41"/>
    </row>
    <row r="66" spans="1:8">
      <c r="A66" s="661"/>
      <c r="B66" s="687"/>
      <c r="C66" s="687"/>
      <c r="D66" s="687"/>
      <c r="E66" s="687"/>
      <c r="F66" s="543"/>
      <c r="G66" s="44"/>
      <c r="H66" s="41"/>
    </row>
    <row r="67" spans="1:8">
      <c r="A67" s="661"/>
      <c r="B67" s="687"/>
      <c r="C67" s="687"/>
      <c r="D67" s="687"/>
      <c r="E67" s="687"/>
      <c r="F67" s="543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F2D4D9F9-DE61-45A3-92A2-4E78F2B34B7F}" scale="70" topLeftCell="A10">
      <selection activeCell="D71" sqref="D71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17A0B690-90B4-478F-B629-540D801E18FD}" scale="70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75" zoomScaleNormal="75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67" sqref="A67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31.12.2017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98" t="s">
        <v>453</v>
      </c>
      <c r="B8" s="701" t="s">
        <v>454</v>
      </c>
      <c r="C8" s="694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94" t="s">
        <v>460</v>
      </c>
      <c r="L8" s="694" t="s">
        <v>461</v>
      </c>
      <c r="M8" s="500"/>
      <c r="N8" s="501"/>
    </row>
    <row r="9" spans="1:14" s="502" customFormat="1" ht="31.5">
      <c r="A9" s="699"/>
      <c r="B9" s="702"/>
      <c r="C9" s="695"/>
      <c r="D9" s="697" t="s">
        <v>802</v>
      </c>
      <c r="E9" s="697" t="s">
        <v>456</v>
      </c>
      <c r="F9" s="504" t="s">
        <v>457</v>
      </c>
      <c r="G9" s="504"/>
      <c r="H9" s="504"/>
      <c r="I9" s="704" t="s">
        <v>458</v>
      </c>
      <c r="J9" s="704" t="s">
        <v>459</v>
      </c>
      <c r="K9" s="695"/>
      <c r="L9" s="695"/>
      <c r="M9" s="505" t="s">
        <v>801</v>
      </c>
      <c r="N9" s="501"/>
    </row>
    <row r="10" spans="1:14" s="502" customFormat="1" ht="31.5">
      <c r="A10" s="700"/>
      <c r="B10" s="703"/>
      <c r="C10" s="696"/>
      <c r="D10" s="697"/>
      <c r="E10" s="697"/>
      <c r="F10" s="503" t="s">
        <v>462</v>
      </c>
      <c r="G10" s="503" t="s">
        <v>463</v>
      </c>
      <c r="H10" s="503" t="s">
        <v>464</v>
      </c>
      <c r="I10" s="696"/>
      <c r="J10" s="696"/>
      <c r="K10" s="696"/>
      <c r="L10" s="696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2">
        <f>'1-Баланс'!H18</f>
        <v>115297</v>
      </c>
      <c r="D13" s="552">
        <f>'1-Баланс'!H20</f>
        <v>0</v>
      </c>
      <c r="E13" s="552">
        <f>'1-Баланс'!H21</f>
        <v>34368</v>
      </c>
      <c r="F13" s="552">
        <f>'1-Баланс'!H23</f>
        <v>47841</v>
      </c>
      <c r="G13" s="552">
        <f>'1-Баланс'!H24</f>
        <v>0</v>
      </c>
      <c r="H13" s="553"/>
      <c r="I13" s="552">
        <f>'1-Баланс'!H29+'1-Баланс'!H32</f>
        <v>259984</v>
      </c>
      <c r="J13" s="552">
        <f>'1-Баланс'!H30+'1-Баланс'!H33</f>
        <v>0</v>
      </c>
      <c r="K13" s="553"/>
      <c r="L13" s="552">
        <f>SUM(C13:K13)</f>
        <v>457490</v>
      </c>
      <c r="M13" s="554">
        <f>'1-Баланс'!H40</f>
        <v>33733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2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2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0">
        <f>C13+C14</f>
        <v>115297</v>
      </c>
      <c r="D17" s="620">
        <f t="shared" ref="D17:M17" si="2">D13+D14</f>
        <v>0</v>
      </c>
      <c r="E17" s="620">
        <f t="shared" si="2"/>
        <v>34368</v>
      </c>
      <c r="F17" s="620">
        <f t="shared" si="2"/>
        <v>47841</v>
      </c>
      <c r="G17" s="620">
        <f t="shared" si="2"/>
        <v>0</v>
      </c>
      <c r="H17" s="620">
        <f t="shared" si="2"/>
        <v>0</v>
      </c>
      <c r="I17" s="620">
        <f t="shared" si="2"/>
        <v>259984</v>
      </c>
      <c r="J17" s="620">
        <f t="shared" si="2"/>
        <v>0</v>
      </c>
      <c r="K17" s="620">
        <f t="shared" si="2"/>
        <v>0</v>
      </c>
      <c r="L17" s="552">
        <f t="shared" si="1"/>
        <v>457490</v>
      </c>
      <c r="M17" s="621">
        <f t="shared" si="2"/>
        <v>33733</v>
      </c>
      <c r="N17" s="160"/>
    </row>
    <row r="18" spans="1:14">
      <c r="A18" s="516" t="s">
        <v>477</v>
      </c>
      <c r="B18" s="517" t="s">
        <v>478</v>
      </c>
      <c r="C18" s="622"/>
      <c r="D18" s="622"/>
      <c r="E18" s="622"/>
      <c r="F18" s="622"/>
      <c r="G18" s="622"/>
      <c r="H18" s="622"/>
      <c r="I18" s="552">
        <f>+'1-Баланс'!G32</f>
        <v>39998</v>
      </c>
      <c r="J18" s="552">
        <f>+'1-Баланс'!G33</f>
        <v>0</v>
      </c>
      <c r="K18" s="553"/>
      <c r="L18" s="552">
        <f t="shared" si="1"/>
        <v>39998</v>
      </c>
      <c r="M18" s="606">
        <v>5774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3825</v>
      </c>
      <c r="G19" s="159">
        <f t="shared" si="3"/>
        <v>0</v>
      </c>
      <c r="H19" s="159">
        <f t="shared" si="3"/>
        <v>0</v>
      </c>
      <c r="I19" s="159">
        <f t="shared" si="3"/>
        <v>-16731</v>
      </c>
      <c r="J19" s="159">
        <f>J20+J21</f>
        <v>0</v>
      </c>
      <c r="K19" s="159">
        <f t="shared" si="3"/>
        <v>0</v>
      </c>
      <c r="L19" s="552">
        <f t="shared" si="1"/>
        <v>-12906</v>
      </c>
      <c r="M19" s="306">
        <f>M20+M21</f>
        <v>-2712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>
        <v>-12906</v>
      </c>
      <c r="J20" s="307"/>
      <c r="K20" s="307"/>
      <c r="L20" s="552">
        <f>SUM(C20:K20)</f>
        <v>-12906</v>
      </c>
      <c r="M20" s="308">
        <v>-2712</v>
      </c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>
        <v>3825</v>
      </c>
      <c r="G21" s="307"/>
      <c r="H21" s="307"/>
      <c r="I21" s="307">
        <v>-3825</v>
      </c>
      <c r="J21" s="307"/>
      <c r="K21" s="307"/>
      <c r="L21" s="552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2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-38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2">
        <f t="shared" si="1"/>
        <v>-38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2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>
        <v>38</v>
      </c>
      <c r="F25" s="307"/>
      <c r="G25" s="307"/>
      <c r="H25" s="307"/>
      <c r="I25" s="307"/>
      <c r="J25" s="307"/>
      <c r="K25" s="307"/>
      <c r="L25" s="552">
        <f t="shared" si="1"/>
        <v>38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1301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2">
        <f t="shared" si="1"/>
        <v>1301</v>
      </c>
      <c r="M26" s="306">
        <f t="shared" si="5"/>
        <v>-24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>
        <v>1301</v>
      </c>
      <c r="F27" s="307"/>
      <c r="G27" s="307"/>
      <c r="H27" s="307"/>
      <c r="I27" s="307"/>
      <c r="J27" s="307"/>
      <c r="K27" s="307"/>
      <c r="L27" s="552">
        <f t="shared" si="1"/>
        <v>1301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2">
        <f t="shared" si="1"/>
        <v>0</v>
      </c>
      <c r="M28" s="308">
        <v>24</v>
      </c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2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-14333</v>
      </c>
      <c r="D30" s="307"/>
      <c r="E30" s="307">
        <v>113</v>
      </c>
      <c r="F30" s="307"/>
      <c r="G30" s="307"/>
      <c r="H30" s="307"/>
      <c r="I30" s="307">
        <v>-1742</v>
      </c>
      <c r="J30" s="307"/>
      <c r="K30" s="307"/>
      <c r="L30" s="552">
        <f t="shared" si="1"/>
        <v>-15962</v>
      </c>
      <c r="M30" s="308">
        <v>-3544</v>
      </c>
      <c r="N30" s="160"/>
    </row>
    <row r="31" spans="1:14">
      <c r="A31" s="516" t="s">
        <v>501</v>
      </c>
      <c r="B31" s="517" t="s">
        <v>502</v>
      </c>
      <c r="C31" s="620">
        <f>C19+C22+C23+C26+C30+C29+C17+C18</f>
        <v>100964</v>
      </c>
      <c r="D31" s="620">
        <f t="shared" ref="D31:M31" si="6">D19+D22+D23+D26+D30+D29+D17+D18</f>
        <v>0</v>
      </c>
      <c r="E31" s="620">
        <f t="shared" si="6"/>
        <v>35744</v>
      </c>
      <c r="F31" s="620">
        <f t="shared" si="6"/>
        <v>51666</v>
      </c>
      <c r="G31" s="620">
        <f t="shared" si="6"/>
        <v>0</v>
      </c>
      <c r="H31" s="620">
        <f t="shared" si="6"/>
        <v>0</v>
      </c>
      <c r="I31" s="620">
        <f t="shared" si="6"/>
        <v>281509</v>
      </c>
      <c r="J31" s="620">
        <f t="shared" si="6"/>
        <v>0</v>
      </c>
      <c r="K31" s="620">
        <f t="shared" si="6"/>
        <v>0</v>
      </c>
      <c r="L31" s="552">
        <f t="shared" si="1"/>
        <v>469883</v>
      </c>
      <c r="M31" s="621">
        <f t="shared" si="6"/>
        <v>33227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2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9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5">
        <f t="shared" ref="C34:K34" si="7">C31+C32+C33</f>
        <v>100964</v>
      </c>
      <c r="D34" s="555">
        <f t="shared" si="7"/>
        <v>0</v>
      </c>
      <c r="E34" s="555">
        <f t="shared" si="7"/>
        <v>35744</v>
      </c>
      <c r="F34" s="555">
        <f t="shared" si="7"/>
        <v>51666</v>
      </c>
      <c r="G34" s="555">
        <f t="shared" si="7"/>
        <v>0</v>
      </c>
      <c r="H34" s="555">
        <f t="shared" si="7"/>
        <v>0</v>
      </c>
      <c r="I34" s="555">
        <f t="shared" si="7"/>
        <v>281509</v>
      </c>
      <c r="J34" s="555">
        <f t="shared" si="7"/>
        <v>0</v>
      </c>
      <c r="K34" s="555">
        <f t="shared" si="7"/>
        <v>0</v>
      </c>
      <c r="L34" s="618">
        <f t="shared" si="1"/>
        <v>469883</v>
      </c>
      <c r="M34" s="556">
        <f>M31+M32+M33</f>
        <v>33227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59" t="s">
        <v>950</v>
      </c>
      <c r="B38" s="688">
        <f>pdeReportingDate</f>
        <v>43216</v>
      </c>
      <c r="C38" s="688"/>
      <c r="D38" s="688"/>
      <c r="E38" s="688"/>
      <c r="F38" s="688"/>
      <c r="G38" s="688"/>
      <c r="H38" s="688"/>
      <c r="M38" s="160"/>
    </row>
    <row r="39" spans="1:14">
      <c r="A39" s="659"/>
      <c r="B39" s="685"/>
      <c r="C39" s="685"/>
      <c r="D39" s="685"/>
      <c r="E39" s="685"/>
      <c r="F39" s="685"/>
      <c r="G39" s="685"/>
      <c r="H39" s="685"/>
      <c r="M39" s="160"/>
    </row>
    <row r="40" spans="1:14">
      <c r="A40" s="659"/>
      <c r="B40" s="51"/>
      <c r="C40" s="51"/>
      <c r="D40" s="51"/>
      <c r="E40" s="51"/>
      <c r="F40" s="51"/>
      <c r="G40" s="51"/>
      <c r="H40" s="51"/>
      <c r="M40" s="160"/>
    </row>
    <row r="41" spans="1:14">
      <c r="A41" s="660" t="s">
        <v>8</v>
      </c>
      <c r="B41" s="689" t="str">
        <f>authorName</f>
        <v>Людмила Бонджова</v>
      </c>
      <c r="C41" s="689"/>
      <c r="D41" s="689"/>
      <c r="E41" s="689"/>
      <c r="F41" s="689"/>
      <c r="G41" s="689"/>
      <c r="H41" s="689"/>
      <c r="M41" s="160"/>
    </row>
    <row r="42" spans="1:14">
      <c r="A42" s="660"/>
      <c r="B42" s="686"/>
      <c r="C42" s="686"/>
      <c r="D42" s="686"/>
      <c r="E42" s="686"/>
      <c r="F42" s="686"/>
      <c r="G42" s="686"/>
      <c r="H42" s="686"/>
      <c r="M42" s="160"/>
    </row>
    <row r="43" spans="1:14">
      <c r="A43" s="660"/>
      <c r="B43" s="75"/>
      <c r="C43" s="75"/>
      <c r="D43" s="75"/>
      <c r="E43" s="75"/>
      <c r="F43" s="75"/>
      <c r="G43" s="75"/>
      <c r="H43" s="75"/>
      <c r="M43" s="160"/>
    </row>
    <row r="44" spans="1:14">
      <c r="A44" s="660" t="s">
        <v>894</v>
      </c>
      <c r="B44" s="690"/>
      <c r="C44" s="690"/>
      <c r="D44" s="690"/>
      <c r="E44" s="690"/>
      <c r="F44" s="690"/>
      <c r="G44" s="690"/>
      <c r="H44" s="690"/>
      <c r="M44" s="160"/>
    </row>
    <row r="45" spans="1:14">
      <c r="A45" s="661"/>
      <c r="B45" s="691" t="str">
        <f>+Начална!B17</f>
        <v>Огнян Донев</v>
      </c>
      <c r="C45" s="687"/>
      <c r="D45" s="687"/>
      <c r="E45" s="687"/>
      <c r="F45" s="543"/>
      <c r="G45" s="44"/>
      <c r="H45" s="41"/>
      <c r="M45" s="160"/>
    </row>
    <row r="46" spans="1:14">
      <c r="A46" s="661"/>
      <c r="B46" s="687"/>
      <c r="C46" s="687"/>
      <c r="D46" s="687"/>
      <c r="E46" s="687"/>
      <c r="F46" s="543"/>
      <c r="G46" s="44"/>
      <c r="H46" s="41"/>
      <c r="M46" s="160"/>
    </row>
    <row r="47" spans="1:14">
      <c r="A47" s="661"/>
      <c r="B47" s="687"/>
      <c r="C47" s="687"/>
      <c r="D47" s="687"/>
      <c r="E47" s="687"/>
      <c r="F47" s="543"/>
      <c r="G47" s="44"/>
      <c r="H47" s="41"/>
      <c r="M47" s="160"/>
    </row>
    <row r="48" spans="1:14">
      <c r="A48" s="661"/>
      <c r="B48" s="687"/>
      <c r="C48" s="687"/>
      <c r="D48" s="687"/>
      <c r="E48" s="687"/>
      <c r="F48" s="543"/>
      <c r="G48" s="44"/>
      <c r="H48" s="41"/>
      <c r="M48" s="160"/>
    </row>
    <row r="49" spans="1:13">
      <c r="A49" s="661"/>
      <c r="B49" s="687"/>
      <c r="C49" s="687"/>
      <c r="D49" s="687"/>
      <c r="E49" s="687"/>
      <c r="F49" s="543"/>
      <c r="G49" s="44"/>
      <c r="H49" s="41"/>
      <c r="M49" s="160"/>
    </row>
    <row r="50" spans="1:13">
      <c r="A50" s="661"/>
      <c r="B50" s="687"/>
      <c r="C50" s="687"/>
      <c r="D50" s="687"/>
      <c r="E50" s="687"/>
      <c r="F50" s="543"/>
      <c r="G50" s="44"/>
      <c r="H50" s="41"/>
      <c r="M50" s="160"/>
    </row>
    <row r="51" spans="1:13">
      <c r="A51" s="661"/>
      <c r="B51" s="687"/>
      <c r="C51" s="687"/>
      <c r="D51" s="687"/>
      <c r="E51" s="687"/>
      <c r="F51" s="543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F2D4D9F9-DE61-45A3-92A2-4E78F2B34B7F}" scale="80">
      <pane xSplit="2" ySplit="11" topLeftCell="G12" activePane="bottomRight" state="frozen"/>
      <selection pane="bottomRight" activeCell="M30" sqref="M30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G12" activePane="bottomRight" state="frozen"/>
      <selection pane="bottomRight" activeCell="M30" sqref="M30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235"/>
  <sheetViews>
    <sheetView topLeftCell="A10" zoomScale="78" zoomScaleNormal="78" zoomScaleSheetLayoutView="80" workbookViewId="0">
      <selection activeCell="B48" sqref="B48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31.12.2017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709" t="s">
        <v>453</v>
      </c>
      <c r="B7" s="710"/>
      <c r="C7" s="713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705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705" t="s">
        <v>513</v>
      </c>
      <c r="R7" s="707" t="s">
        <v>514</v>
      </c>
    </row>
    <row r="8" spans="1:18" s="119" customFormat="1" ht="66.75" customHeight="1">
      <c r="A8" s="711"/>
      <c r="B8" s="712"/>
      <c r="C8" s="714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06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06"/>
      <c r="R8" s="708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48676</v>
      </c>
      <c r="E11" s="672">
        <v>3584</v>
      </c>
      <c r="F11" s="672">
        <v>292</v>
      </c>
      <c r="G11" s="320">
        <f>D11+E11-F11</f>
        <v>51968</v>
      </c>
      <c r="H11" s="319"/>
      <c r="I11" s="319"/>
      <c r="J11" s="320">
        <f>G11+H11-I11</f>
        <v>51968</v>
      </c>
      <c r="K11" s="319"/>
      <c r="L11" s="672"/>
      <c r="M11" s="672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51968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174322</v>
      </c>
      <c r="E12" s="672">
        <v>6801</v>
      </c>
      <c r="F12" s="672">
        <v>7489</v>
      </c>
      <c r="G12" s="320">
        <f t="shared" ref="G12:G41" si="2">D12+E12-F12</f>
        <v>173634</v>
      </c>
      <c r="H12" s="319"/>
      <c r="I12" s="319"/>
      <c r="J12" s="320">
        <f t="shared" ref="J12:J41" si="3">G12+H12-I12</f>
        <v>173634</v>
      </c>
      <c r="K12" s="319">
        <v>40019</v>
      </c>
      <c r="L12" s="672">
        <v>7468</v>
      </c>
      <c r="M12" s="672">
        <v>2983</v>
      </c>
      <c r="N12" s="320">
        <f t="shared" ref="N12:N41" si="4">K12+L12-M12</f>
        <v>44504</v>
      </c>
      <c r="O12" s="319"/>
      <c r="P12" s="319"/>
      <c r="Q12" s="320">
        <f t="shared" si="0"/>
        <v>44504</v>
      </c>
      <c r="R12" s="331">
        <f t="shared" si="1"/>
        <v>129130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206918</v>
      </c>
      <c r="E13" s="672">
        <v>9119</v>
      </c>
      <c r="F13" s="672">
        <v>1999</v>
      </c>
      <c r="G13" s="320">
        <f t="shared" si="2"/>
        <v>214038</v>
      </c>
      <c r="H13" s="319"/>
      <c r="I13" s="319"/>
      <c r="J13" s="320">
        <f t="shared" si="3"/>
        <v>214038</v>
      </c>
      <c r="K13" s="319">
        <v>101786</v>
      </c>
      <c r="L13" s="672">
        <v>12596</v>
      </c>
      <c r="M13" s="672">
        <v>1254</v>
      </c>
      <c r="N13" s="320">
        <f t="shared" si="4"/>
        <v>113128</v>
      </c>
      <c r="O13" s="319">
        <v>42</v>
      </c>
      <c r="P13" s="319"/>
      <c r="Q13" s="320">
        <f t="shared" si="0"/>
        <v>113170</v>
      </c>
      <c r="R13" s="331">
        <f t="shared" si="1"/>
        <v>100868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15774</v>
      </c>
      <c r="E14" s="672">
        <v>1188</v>
      </c>
      <c r="F14" s="672">
        <v>36</v>
      </c>
      <c r="G14" s="320">
        <f t="shared" si="2"/>
        <v>16926</v>
      </c>
      <c r="H14" s="319"/>
      <c r="I14" s="319"/>
      <c r="J14" s="320">
        <f t="shared" si="3"/>
        <v>16926</v>
      </c>
      <c r="K14" s="319">
        <v>3842</v>
      </c>
      <c r="L14" s="672">
        <v>932</v>
      </c>
      <c r="M14" s="672">
        <v>18</v>
      </c>
      <c r="N14" s="320">
        <f t="shared" si="4"/>
        <v>4756</v>
      </c>
      <c r="O14" s="319"/>
      <c r="P14" s="319"/>
      <c r="Q14" s="667">
        <f>N14+O14-P14</f>
        <v>4756</v>
      </c>
      <c r="R14" s="331">
        <f t="shared" si="1"/>
        <v>12170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22649</v>
      </c>
      <c r="E15" s="672">
        <v>2039</v>
      </c>
      <c r="F15" s="672">
        <v>3692</v>
      </c>
      <c r="G15" s="320">
        <f t="shared" si="2"/>
        <v>20996</v>
      </c>
      <c r="H15" s="319"/>
      <c r="I15" s="319"/>
      <c r="J15" s="320">
        <f t="shared" si="3"/>
        <v>20996</v>
      </c>
      <c r="K15" s="319">
        <v>13624</v>
      </c>
      <c r="L15" s="672">
        <v>2847</v>
      </c>
      <c r="M15" s="672">
        <v>3107</v>
      </c>
      <c r="N15" s="320">
        <f t="shared" si="4"/>
        <v>13364</v>
      </c>
      <c r="O15" s="319"/>
      <c r="P15" s="319"/>
      <c r="Q15" s="320">
        <f t="shared" si="0"/>
        <v>13364</v>
      </c>
      <c r="R15" s="331">
        <f t="shared" si="1"/>
        <v>7632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19140</v>
      </c>
      <c r="E16" s="672">
        <v>2369</v>
      </c>
      <c r="F16" s="672">
        <v>679</v>
      </c>
      <c r="G16" s="320">
        <f t="shared" si="2"/>
        <v>20830</v>
      </c>
      <c r="H16" s="319">
        <v>13</v>
      </c>
      <c r="I16" s="319"/>
      <c r="J16" s="320">
        <f t="shared" si="3"/>
        <v>20843</v>
      </c>
      <c r="K16" s="319">
        <v>13014</v>
      </c>
      <c r="L16" s="672">
        <v>1626</v>
      </c>
      <c r="M16" s="672">
        <v>546</v>
      </c>
      <c r="N16" s="320">
        <f t="shared" si="4"/>
        <v>14094</v>
      </c>
      <c r="O16" s="319"/>
      <c r="P16" s="319"/>
      <c r="Q16" s="320">
        <f t="shared" si="0"/>
        <v>14094</v>
      </c>
      <c r="R16" s="331">
        <f t="shared" si="1"/>
        <v>6749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6026</v>
      </c>
      <c r="E17" s="672">
        <v>16141</v>
      </c>
      <c r="F17" s="672">
        <v>12748</v>
      </c>
      <c r="G17" s="320">
        <f t="shared" si="2"/>
        <v>9419</v>
      </c>
      <c r="H17" s="319"/>
      <c r="I17" s="319">
        <v>311</v>
      </c>
      <c r="J17" s="320">
        <f t="shared" si="3"/>
        <v>9108</v>
      </c>
      <c r="K17" s="319">
        <v>5</v>
      </c>
      <c r="L17" s="672"/>
      <c r="M17" s="672"/>
      <c r="N17" s="320">
        <f t="shared" si="4"/>
        <v>5</v>
      </c>
      <c r="O17" s="319"/>
      <c r="P17" s="319"/>
      <c r="Q17" s="320">
        <f t="shared" si="0"/>
        <v>5</v>
      </c>
      <c r="R17" s="331">
        <f t="shared" si="1"/>
        <v>9103</v>
      </c>
    </row>
    <row r="18" spans="1:18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672"/>
      <c r="M18" s="672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493505</v>
      </c>
      <c r="E19" s="321">
        <f>SUM(E11:E18)</f>
        <v>41241</v>
      </c>
      <c r="F19" s="321">
        <f>SUM(F11:F18)</f>
        <v>26935</v>
      </c>
      <c r="G19" s="320">
        <f t="shared" si="2"/>
        <v>507811</v>
      </c>
      <c r="H19" s="321">
        <f>SUM(H11:H18)</f>
        <v>13</v>
      </c>
      <c r="I19" s="321">
        <f>SUM(I11:I18)</f>
        <v>311</v>
      </c>
      <c r="J19" s="320">
        <f t="shared" si="3"/>
        <v>507513</v>
      </c>
      <c r="K19" s="321">
        <f>SUM(K11:K18)</f>
        <v>172290</v>
      </c>
      <c r="L19" s="321">
        <f>SUM(L11:L18)</f>
        <v>25469</v>
      </c>
      <c r="M19" s="321">
        <f>SUM(M11:M18)</f>
        <v>7908</v>
      </c>
      <c r="N19" s="320">
        <f t="shared" si="4"/>
        <v>189851</v>
      </c>
      <c r="O19" s="321">
        <f>SUM(O11:O18)</f>
        <v>42</v>
      </c>
      <c r="P19" s="321">
        <f>SUM(P11:P18)</f>
        <v>0</v>
      </c>
      <c r="Q19" s="320">
        <f t="shared" si="0"/>
        <v>189893</v>
      </c>
      <c r="R19" s="331">
        <f t="shared" si="1"/>
        <v>317620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9483</v>
      </c>
      <c r="E20" s="319">
        <v>19</v>
      </c>
      <c r="F20" s="319"/>
      <c r="G20" s="320">
        <f t="shared" si="2"/>
        <v>9502</v>
      </c>
      <c r="H20" s="319">
        <v>309</v>
      </c>
      <c r="I20" s="319"/>
      <c r="J20" s="320">
        <f t="shared" si="3"/>
        <v>9811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9811</v>
      </c>
    </row>
    <row r="21" spans="1:18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30667</v>
      </c>
      <c r="E23" s="672">
        <v>33697</v>
      </c>
      <c r="F23" s="672">
        <v>1700</v>
      </c>
      <c r="G23" s="320">
        <f t="shared" si="2"/>
        <v>62664</v>
      </c>
      <c r="H23" s="319"/>
      <c r="I23" s="319"/>
      <c r="J23" s="320">
        <f t="shared" si="3"/>
        <v>62664</v>
      </c>
      <c r="K23" s="319">
        <v>8445</v>
      </c>
      <c r="L23" s="672">
        <v>3913</v>
      </c>
      <c r="M23" s="672">
        <v>69</v>
      </c>
      <c r="N23" s="320">
        <f t="shared" si="4"/>
        <v>12289</v>
      </c>
      <c r="O23" s="319"/>
      <c r="P23" s="319"/>
      <c r="Q23" s="320">
        <f t="shared" si="0"/>
        <v>12289</v>
      </c>
      <c r="R23" s="331">
        <f t="shared" si="1"/>
        <v>50375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15042</v>
      </c>
      <c r="E24" s="672">
        <v>2818</v>
      </c>
      <c r="F24" s="672">
        <v>49</v>
      </c>
      <c r="G24" s="320">
        <f t="shared" si="2"/>
        <v>17811</v>
      </c>
      <c r="H24" s="319"/>
      <c r="I24" s="319"/>
      <c r="J24" s="320">
        <f t="shared" si="3"/>
        <v>17811</v>
      </c>
      <c r="K24" s="319">
        <v>6578</v>
      </c>
      <c r="L24" s="672">
        <v>1371</v>
      </c>
      <c r="M24" s="672">
        <v>11</v>
      </c>
      <c r="N24" s="320">
        <f t="shared" si="4"/>
        <v>7938</v>
      </c>
      <c r="O24" s="319"/>
      <c r="P24" s="319"/>
      <c r="Q24" s="320">
        <f t="shared" si="0"/>
        <v>7938</v>
      </c>
      <c r="R24" s="331">
        <f t="shared" si="1"/>
        <v>9873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672"/>
      <c r="F25" s="672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672"/>
      <c r="M25" s="672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5818</v>
      </c>
      <c r="E26" s="672">
        <v>1811</v>
      </c>
      <c r="F26" s="672">
        <v>2146</v>
      </c>
      <c r="G26" s="320">
        <f t="shared" si="2"/>
        <v>5483</v>
      </c>
      <c r="H26" s="319"/>
      <c r="I26" s="319"/>
      <c r="J26" s="320">
        <f t="shared" si="3"/>
        <v>5483</v>
      </c>
      <c r="K26" s="319">
        <v>1903</v>
      </c>
      <c r="L26" s="672">
        <v>379</v>
      </c>
      <c r="M26" s="672"/>
      <c r="N26" s="320">
        <f t="shared" si="4"/>
        <v>2282</v>
      </c>
      <c r="O26" s="319"/>
      <c r="P26" s="319"/>
      <c r="Q26" s="320">
        <f t="shared" si="0"/>
        <v>2282</v>
      </c>
      <c r="R26" s="331">
        <f t="shared" si="1"/>
        <v>3201</v>
      </c>
    </row>
    <row r="27" spans="1:18">
      <c r="A27" s="330"/>
      <c r="B27" s="313" t="s">
        <v>559</v>
      </c>
      <c r="C27" s="149" t="s">
        <v>560</v>
      </c>
      <c r="D27" s="323">
        <f>SUM(D23:D26)</f>
        <v>51527</v>
      </c>
      <c r="E27" s="323">
        <f t="shared" ref="E27:P27" si="5">SUM(E23:E26)</f>
        <v>38326</v>
      </c>
      <c r="F27" s="323">
        <f t="shared" si="5"/>
        <v>3895</v>
      </c>
      <c r="G27" s="324">
        <f t="shared" si="2"/>
        <v>85958</v>
      </c>
      <c r="H27" s="323">
        <f t="shared" si="5"/>
        <v>0</v>
      </c>
      <c r="I27" s="323">
        <f t="shared" si="5"/>
        <v>0</v>
      </c>
      <c r="J27" s="324">
        <f t="shared" si="3"/>
        <v>85958</v>
      </c>
      <c r="K27" s="323">
        <f t="shared" si="5"/>
        <v>16926</v>
      </c>
      <c r="L27" s="323">
        <f t="shared" si="5"/>
        <v>5663</v>
      </c>
      <c r="M27" s="323">
        <f t="shared" si="5"/>
        <v>80</v>
      </c>
      <c r="N27" s="324">
        <f t="shared" si="4"/>
        <v>22509</v>
      </c>
      <c r="O27" s="323">
        <f t="shared" si="5"/>
        <v>0</v>
      </c>
      <c r="P27" s="323">
        <f t="shared" si="5"/>
        <v>0</v>
      </c>
      <c r="Q27" s="324">
        <f t="shared" si="0"/>
        <v>22509</v>
      </c>
      <c r="R27" s="334">
        <f t="shared" si="1"/>
        <v>63449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24436</v>
      </c>
      <c r="E29" s="326">
        <f t="shared" ref="E29:P29" si="6">SUM(E30:E33)</f>
        <v>7176</v>
      </c>
      <c r="F29" s="326">
        <f t="shared" si="6"/>
        <v>5371</v>
      </c>
      <c r="G29" s="327">
        <f t="shared" si="2"/>
        <v>26241</v>
      </c>
      <c r="H29" s="326">
        <f t="shared" si="6"/>
        <v>1277</v>
      </c>
      <c r="I29" s="326">
        <f t="shared" si="6"/>
        <v>0</v>
      </c>
      <c r="J29" s="327">
        <f t="shared" si="3"/>
        <v>27518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27518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>
        <v>3682</v>
      </c>
      <c r="E31" s="672">
        <v>71</v>
      </c>
      <c r="F31" s="672">
        <v>2339</v>
      </c>
      <c r="G31" s="320">
        <f t="shared" si="2"/>
        <v>1414</v>
      </c>
      <c r="H31" s="319"/>
      <c r="I31" s="319"/>
      <c r="J31" s="320">
        <f t="shared" si="3"/>
        <v>1414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1414</v>
      </c>
    </row>
    <row r="32" spans="1:18">
      <c r="A32" s="330"/>
      <c r="B32" s="312" t="s">
        <v>113</v>
      </c>
      <c r="C32" s="143" t="s">
        <v>565</v>
      </c>
      <c r="D32" s="319">
        <v>15033</v>
      </c>
      <c r="E32" s="672">
        <v>5415</v>
      </c>
      <c r="F32" s="672">
        <v>2326</v>
      </c>
      <c r="G32" s="320">
        <f t="shared" si="2"/>
        <v>18122</v>
      </c>
      <c r="H32" s="319"/>
      <c r="I32" s="319"/>
      <c r="J32" s="320">
        <f t="shared" si="3"/>
        <v>18122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18122</v>
      </c>
    </row>
    <row r="33" spans="1:18">
      <c r="A33" s="330"/>
      <c r="B33" s="312" t="s">
        <v>115</v>
      </c>
      <c r="C33" s="143" t="s">
        <v>566</v>
      </c>
      <c r="D33" s="319">
        <v>5721</v>
      </c>
      <c r="E33" s="672">
        <v>1690</v>
      </c>
      <c r="F33" s="672">
        <v>706</v>
      </c>
      <c r="G33" s="320">
        <f t="shared" si="2"/>
        <v>6705</v>
      </c>
      <c r="H33" s="319">
        <v>1277</v>
      </c>
      <c r="I33" s="319"/>
      <c r="J33" s="320">
        <f t="shared" si="3"/>
        <v>7982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7982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24436</v>
      </c>
      <c r="E40" s="321">
        <f t="shared" ref="E40:P40" si="10">E29+E34+E39</f>
        <v>7176</v>
      </c>
      <c r="F40" s="321">
        <f t="shared" si="10"/>
        <v>5371</v>
      </c>
      <c r="G40" s="320">
        <f t="shared" si="2"/>
        <v>26241</v>
      </c>
      <c r="H40" s="321">
        <f t="shared" si="10"/>
        <v>1277</v>
      </c>
      <c r="I40" s="321">
        <f t="shared" si="10"/>
        <v>0</v>
      </c>
      <c r="J40" s="320">
        <f t="shared" si="3"/>
        <v>27518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27518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19662</v>
      </c>
      <c r="E41" s="672">
        <v>14051</v>
      </c>
      <c r="F41" s="672">
        <v>429</v>
      </c>
      <c r="G41" s="320">
        <f t="shared" si="2"/>
        <v>33284</v>
      </c>
      <c r="H41" s="319"/>
      <c r="I41" s="319"/>
      <c r="J41" s="320">
        <f t="shared" si="3"/>
        <v>33284</v>
      </c>
      <c r="K41" s="319">
        <v>9777</v>
      </c>
      <c r="L41" s="319"/>
      <c r="M41" s="319"/>
      <c r="N41" s="320">
        <f t="shared" si="4"/>
        <v>9777</v>
      </c>
      <c r="O41" s="319">
        <v>360</v>
      </c>
      <c r="P41" s="319"/>
      <c r="Q41" s="320">
        <f t="shared" si="7"/>
        <v>10137</v>
      </c>
      <c r="R41" s="331">
        <f t="shared" si="8"/>
        <v>23147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598613</v>
      </c>
      <c r="E42" s="340">
        <f>E19+E20+E21+E27+E40+E41</f>
        <v>100813</v>
      </c>
      <c r="F42" s="340">
        <f t="shared" ref="F42:R42" si="11">F19+F20+F21+F27+F40+F41</f>
        <v>36630</v>
      </c>
      <c r="G42" s="340">
        <f t="shared" si="11"/>
        <v>662796</v>
      </c>
      <c r="H42" s="340">
        <f t="shared" si="11"/>
        <v>1599</v>
      </c>
      <c r="I42" s="340">
        <f t="shared" si="11"/>
        <v>311</v>
      </c>
      <c r="J42" s="340">
        <f t="shared" si="11"/>
        <v>664084</v>
      </c>
      <c r="K42" s="340">
        <f t="shared" si="11"/>
        <v>198993</v>
      </c>
      <c r="L42" s="340">
        <f t="shared" si="11"/>
        <v>31132</v>
      </c>
      <c r="M42" s="340">
        <f t="shared" si="11"/>
        <v>7988</v>
      </c>
      <c r="N42" s="340">
        <f t="shared" si="11"/>
        <v>222137</v>
      </c>
      <c r="O42" s="340">
        <f t="shared" si="11"/>
        <v>402</v>
      </c>
      <c r="P42" s="340">
        <f t="shared" si="11"/>
        <v>0</v>
      </c>
      <c r="Q42" s="340">
        <f t="shared" si="11"/>
        <v>222539</v>
      </c>
      <c r="R42" s="341">
        <f t="shared" si="11"/>
        <v>441545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3"/>
    </row>
    <row r="45" spans="1:18">
      <c r="A45" s="491"/>
      <c r="B45" s="659" t="s">
        <v>950</v>
      </c>
      <c r="C45" s="688">
        <f>pdeReportingDate</f>
        <v>43216</v>
      </c>
      <c r="D45" s="688"/>
      <c r="E45" s="688"/>
      <c r="F45" s="688"/>
      <c r="G45" s="688"/>
      <c r="H45" s="688"/>
      <c r="I45" s="688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A46" s="491"/>
      <c r="B46" s="659"/>
      <c r="C46" s="685"/>
      <c r="D46" s="685"/>
      <c r="E46" s="685"/>
      <c r="F46" s="685"/>
      <c r="G46" s="685"/>
      <c r="H46" s="685"/>
      <c r="I46" s="685"/>
      <c r="J46" s="495"/>
      <c r="K46" s="495"/>
      <c r="L46" s="495"/>
      <c r="M46" s="495"/>
      <c r="N46" s="495"/>
      <c r="O46" s="495"/>
      <c r="P46" s="495"/>
      <c r="Q46" s="495"/>
      <c r="R46" s="495"/>
    </row>
    <row r="47" spans="1:18">
      <c r="B47" s="659"/>
      <c r="C47" s="51"/>
      <c r="D47" s="51"/>
      <c r="E47" s="51"/>
      <c r="F47" s="51"/>
      <c r="G47" s="51"/>
      <c r="H47" s="51"/>
      <c r="I47" s="51"/>
    </row>
    <row r="48" spans="1:18">
      <c r="B48" s="660" t="s">
        <v>8</v>
      </c>
      <c r="C48" s="689" t="str">
        <f>authorName</f>
        <v>Людмила Бонджова</v>
      </c>
      <c r="D48" s="689"/>
      <c r="E48" s="689"/>
      <c r="F48" s="689"/>
      <c r="G48" s="689"/>
      <c r="H48" s="689"/>
      <c r="I48" s="689"/>
    </row>
    <row r="49" spans="2:9">
      <c r="B49" s="660"/>
      <c r="C49" s="668"/>
      <c r="D49" s="668"/>
      <c r="E49" s="668"/>
      <c r="F49" s="668"/>
      <c r="G49" s="668"/>
      <c r="H49" s="668"/>
      <c r="I49" s="668"/>
    </row>
    <row r="50" spans="2:9">
      <c r="B50" s="660"/>
      <c r="C50" s="668"/>
      <c r="D50" s="668"/>
      <c r="E50" s="668"/>
      <c r="F50" s="668"/>
      <c r="G50" s="668"/>
      <c r="H50" s="668"/>
      <c r="I50" s="668"/>
    </row>
    <row r="51" spans="2:9">
      <c r="B51" s="660" t="s">
        <v>894</v>
      </c>
      <c r="C51" s="690"/>
      <c r="D51" s="690"/>
      <c r="E51" s="690"/>
      <c r="F51" s="690"/>
      <c r="G51" s="690"/>
      <c r="H51" s="690"/>
      <c r="I51" s="690"/>
    </row>
    <row r="52" spans="2:9">
      <c r="B52" s="661"/>
      <c r="C52" s="691" t="str">
        <f>+Начална!B17</f>
        <v>Огнян Донев</v>
      </c>
      <c r="D52" s="687"/>
      <c r="E52" s="687"/>
      <c r="F52" s="687"/>
      <c r="G52" s="543"/>
      <c r="H52" s="44"/>
      <c r="I52" s="41"/>
    </row>
    <row r="53" spans="2:9">
      <c r="B53" s="661"/>
      <c r="C53" s="687"/>
      <c r="D53" s="687"/>
      <c r="E53" s="687"/>
      <c r="F53" s="687"/>
      <c r="G53" s="543"/>
      <c r="H53" s="44"/>
      <c r="I53" s="41"/>
    </row>
    <row r="54" spans="2:9">
      <c r="B54" s="661"/>
      <c r="C54" s="687"/>
      <c r="D54" s="687"/>
      <c r="E54" s="687"/>
      <c r="F54" s="687"/>
      <c r="G54" s="543"/>
      <c r="H54" s="44"/>
      <c r="I54" s="41"/>
    </row>
    <row r="55" spans="2:9">
      <c r="B55" s="661"/>
      <c r="C55" s="687"/>
      <c r="D55" s="687"/>
      <c r="E55" s="687"/>
      <c r="F55" s="687"/>
      <c r="G55" s="543"/>
      <c r="H55" s="44"/>
      <c r="I55" s="41"/>
    </row>
    <row r="56" spans="2:9">
      <c r="B56" s="661"/>
      <c r="C56" s="687"/>
      <c r="D56" s="687"/>
      <c r="E56" s="687"/>
      <c r="F56" s="687"/>
      <c r="G56" s="543"/>
      <c r="H56" s="44"/>
      <c r="I56" s="41"/>
    </row>
    <row r="57" spans="2:9">
      <c r="B57" s="661"/>
      <c r="C57" s="687"/>
      <c r="D57" s="687"/>
      <c r="E57" s="687"/>
      <c r="F57" s="687"/>
      <c r="G57" s="543"/>
      <c r="H57" s="44"/>
      <c r="I57" s="41"/>
    </row>
    <row r="58" spans="2:9">
      <c r="B58" s="661"/>
      <c r="C58" s="687"/>
      <c r="D58" s="687"/>
      <c r="E58" s="687"/>
      <c r="F58" s="687"/>
      <c r="G58" s="54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1"/>
      <headerFooter alignWithMargins="0"/>
    </customSheetView>
    <customSheetView guid="{F2D4D9F9-DE61-45A3-92A2-4E78F2B34B7F}" scale="80" fitToPage="1" topLeftCell="A13">
      <selection activeCell="C56" sqref="C56:F5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17A0B690-90B4-478F-B629-540D801E18FD}" scale="80" fitToPage="1" topLeftCell="I1">
      <selection activeCell="S19" sqref="S11:S19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A124"/>
  <sheetViews>
    <sheetView topLeftCell="A76" zoomScale="70" zoomScaleNormal="85" zoomScaleSheetLayoutView="70" workbookViewId="0">
      <selection activeCell="B104" sqref="B104:F107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31.12.2017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18" t="s">
        <v>453</v>
      </c>
      <c r="B8" s="720" t="s">
        <v>11</v>
      </c>
      <c r="C8" s="716" t="s">
        <v>587</v>
      </c>
      <c r="D8" s="356" t="s">
        <v>588</v>
      </c>
      <c r="E8" s="357"/>
      <c r="F8" s="118"/>
    </row>
    <row r="9" spans="1:6" s="119" customFormat="1">
      <c r="A9" s="719"/>
      <c r="B9" s="721"/>
      <c r="C9" s="717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20599</v>
      </c>
      <c r="D13" s="353">
        <f>SUM(D14:D16)</f>
        <v>0</v>
      </c>
      <c r="E13" s="360">
        <f>SUM(E14:E16)</f>
        <v>20599</v>
      </c>
      <c r="F13" s="124"/>
    </row>
    <row r="14" spans="1:6">
      <c r="A14" s="361" t="s">
        <v>596</v>
      </c>
      <c r="B14" s="126" t="s">
        <v>597</v>
      </c>
      <c r="C14" s="359">
        <v>20356</v>
      </c>
      <c r="D14" s="359"/>
      <c r="E14" s="360">
        <f t="shared" ref="E14:E44" si="0">C14-D14</f>
        <v>20356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243</v>
      </c>
      <c r="D16" s="359"/>
      <c r="E16" s="360">
        <f t="shared" si="0"/>
        <v>243</v>
      </c>
      <c r="F16" s="124"/>
    </row>
    <row r="17" spans="1:6">
      <c r="A17" s="361" t="s">
        <v>602</v>
      </c>
      <c r="B17" s="126" t="s">
        <v>603</v>
      </c>
      <c r="C17" s="359">
        <v>1216</v>
      </c>
      <c r="D17" s="359"/>
      <c r="E17" s="360">
        <f t="shared" si="0"/>
        <v>1216</v>
      </c>
      <c r="F17" s="124"/>
    </row>
    <row r="18" spans="1:6">
      <c r="A18" s="361" t="s">
        <v>604</v>
      </c>
      <c r="B18" s="126" t="s">
        <v>605</v>
      </c>
      <c r="C18" s="353">
        <f>+C19+C20</f>
        <v>3667</v>
      </c>
      <c r="D18" s="353">
        <f>+D19+D20</f>
        <v>0</v>
      </c>
      <c r="E18" s="360">
        <f t="shared" si="0"/>
        <v>3667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3667</v>
      </c>
      <c r="D20" s="359"/>
      <c r="E20" s="360">
        <f t="shared" si="0"/>
        <v>3667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25482</v>
      </c>
      <c r="D21" s="431">
        <f>D13+D17+D18</f>
        <v>0</v>
      </c>
      <c r="E21" s="432">
        <f>E13+E17+E18</f>
        <v>25482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1342</v>
      </c>
      <c r="D23" s="434"/>
      <c r="E23" s="433">
        <f t="shared" si="0"/>
        <v>1342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4694</v>
      </c>
      <c r="D26" s="353">
        <f>SUM(D27:D29)</f>
        <v>4694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3323</v>
      </c>
      <c r="D27" s="359">
        <v>3323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1371</v>
      </c>
      <c r="D28" s="359">
        <v>1371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/>
      <c r="D29" s="359"/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226857</v>
      </c>
      <c r="D30" s="359">
        <v>226857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4421</v>
      </c>
      <c r="D31" s="359">
        <v>4421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3219</v>
      </c>
      <c r="D32" s="359">
        <v>3219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5606</v>
      </c>
      <c r="D33" s="359">
        <v>5606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8075</v>
      </c>
      <c r="D35" s="353">
        <f>SUM(D36:D39)</f>
        <v>8075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210</v>
      </c>
      <c r="D36" s="359">
        <v>210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4235</v>
      </c>
      <c r="D37" s="359">
        <v>4235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3630</v>
      </c>
      <c r="D39" s="359">
        <v>3630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6140</v>
      </c>
      <c r="D40" s="353">
        <f>SUM(D41:D44)</f>
        <v>6140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6140</v>
      </c>
      <c r="D44" s="359">
        <v>6140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259012</v>
      </c>
      <c r="D45" s="429">
        <f>D26+D30+D31+D33+D32+D34+D35+D40</f>
        <v>259012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285836</v>
      </c>
      <c r="D46" s="435">
        <f>D45+D23+D21+D11</f>
        <v>259012</v>
      </c>
      <c r="E46" s="436">
        <f>E45+E23+E21+E11</f>
        <v>26824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18" t="s">
        <v>453</v>
      </c>
      <c r="B50" s="720" t="s">
        <v>11</v>
      </c>
      <c r="C50" s="722" t="s">
        <v>658</v>
      </c>
      <c r="D50" s="356" t="s">
        <v>659</v>
      </c>
      <c r="E50" s="356"/>
      <c r="F50" s="724" t="s">
        <v>660</v>
      </c>
    </row>
    <row r="51" spans="1:6" s="119" customFormat="1" ht="18" customHeight="1">
      <c r="A51" s="719"/>
      <c r="B51" s="721"/>
      <c r="C51" s="723"/>
      <c r="D51" s="121" t="s">
        <v>589</v>
      </c>
      <c r="E51" s="121" t="s">
        <v>590</v>
      </c>
      <c r="F51" s="725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 ht="31.5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50526</v>
      </c>
      <c r="D58" s="129">
        <f>D59+D61</f>
        <v>0</v>
      </c>
      <c r="E58" s="127">
        <f t="shared" si="1"/>
        <v>50526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50526</v>
      </c>
      <c r="D59" s="188"/>
      <c r="E59" s="127">
        <f t="shared" si="1"/>
        <v>50526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2123</v>
      </c>
      <c r="D66" s="188"/>
      <c r="E66" s="127">
        <f t="shared" si="1"/>
        <v>2123</v>
      </c>
      <c r="F66" s="187"/>
    </row>
    <row r="67" spans="1:6">
      <c r="A67" s="361" t="s">
        <v>684</v>
      </c>
      <c r="B67" s="126" t="s">
        <v>685</v>
      </c>
      <c r="C67" s="188">
        <v>1950</v>
      </c>
      <c r="D67" s="188"/>
      <c r="E67" s="127">
        <f t="shared" si="1"/>
        <v>1950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52649</v>
      </c>
      <c r="D68" s="426">
        <f>D54+D58+D63+D64+D65+D66</f>
        <v>0</v>
      </c>
      <c r="E68" s="427">
        <f t="shared" si="1"/>
        <v>52649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15045</v>
      </c>
      <c r="D70" s="188"/>
      <c r="E70" s="127">
        <f t="shared" si="1"/>
        <v>15045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 ht="31.5">
      <c r="A73" s="361" t="s">
        <v>662</v>
      </c>
      <c r="B73" s="126" t="s">
        <v>692</v>
      </c>
      <c r="C73" s="128">
        <f>SUM(C74:C76)</f>
        <v>757</v>
      </c>
      <c r="D73" s="128">
        <f>SUM(D74:D76)</f>
        <v>757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757</v>
      </c>
      <c r="D74" s="188">
        <v>757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194165</v>
      </c>
      <c r="D77" s="129">
        <f>D78+D80</f>
        <v>194165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194165</v>
      </c>
      <c r="D78" s="188">
        <v>194165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14478</v>
      </c>
      <c r="D82" s="129">
        <f>SUM(D83:D86)</f>
        <v>14478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14478</v>
      </c>
      <c r="D85" s="188">
        <v>14478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155595</v>
      </c>
      <c r="D87" s="125">
        <f>SUM(D88:D92)+D96</f>
        <v>155595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>
        <v>157</v>
      </c>
      <c r="D88" s="188">
        <v>157</v>
      </c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134556</v>
      </c>
      <c r="D89" s="188">
        <v>134556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612</v>
      </c>
      <c r="D90" s="188">
        <v>612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10317</v>
      </c>
      <c r="D91" s="188">
        <v>10317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7375</v>
      </c>
      <c r="D92" s="129">
        <f>SUM(D93:D95)</f>
        <v>7375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1471</v>
      </c>
      <c r="D93" s="188">
        <v>1471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4305</v>
      </c>
      <c r="D94" s="188">
        <v>4305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1599</v>
      </c>
      <c r="D95" s="188">
        <v>1599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2578</v>
      </c>
      <c r="D96" s="188">
        <v>2578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32567</v>
      </c>
      <c r="D97" s="188">
        <v>32567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397562</v>
      </c>
      <c r="D98" s="424">
        <f>D87+D82+D77+D73+D97</f>
        <v>397562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465256</v>
      </c>
      <c r="D99" s="418">
        <f>D98+D70+D68</f>
        <v>397562</v>
      </c>
      <c r="E99" s="418">
        <f>E98+E70+E68</f>
        <v>67694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15" t="s">
        <v>817</v>
      </c>
      <c r="B109" s="715"/>
      <c r="C109" s="715"/>
      <c r="D109" s="715"/>
      <c r="E109" s="715"/>
      <c r="F109" s="715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88">
        <f>pdeReportingDate</f>
        <v>43216</v>
      </c>
      <c r="C111" s="688"/>
      <c r="D111" s="688"/>
      <c r="E111" s="688"/>
      <c r="F111" s="688"/>
      <c r="G111" s="51"/>
      <c r="H111" s="51"/>
    </row>
    <row r="112" spans="1:27">
      <c r="A112" s="659"/>
      <c r="B112" s="685"/>
      <c r="C112" s="685"/>
      <c r="D112" s="685"/>
      <c r="E112" s="685"/>
      <c r="F112" s="685"/>
      <c r="G112" s="685"/>
      <c r="H112" s="685"/>
    </row>
    <row r="113" spans="1:8">
      <c r="A113" s="659"/>
      <c r="B113" s="688"/>
      <c r="C113" s="688"/>
      <c r="D113" s="688"/>
      <c r="E113" s="688"/>
      <c r="F113" s="688"/>
      <c r="G113" s="51"/>
      <c r="H113" s="51"/>
    </row>
    <row r="114" spans="1:8">
      <c r="A114" s="660" t="s">
        <v>8</v>
      </c>
      <c r="B114" s="689" t="str">
        <f>authorName</f>
        <v>Людмила Бонджова</v>
      </c>
      <c r="C114" s="689"/>
      <c r="D114" s="689"/>
      <c r="E114" s="689"/>
      <c r="F114" s="689"/>
      <c r="G114" s="75"/>
      <c r="H114" s="75"/>
    </row>
    <row r="115" spans="1:8">
      <c r="A115" s="660"/>
      <c r="B115" s="668"/>
      <c r="C115" s="668"/>
      <c r="D115" s="668"/>
      <c r="E115" s="668"/>
      <c r="F115" s="668"/>
      <c r="G115" s="668"/>
      <c r="H115" s="668"/>
    </row>
    <row r="116" spans="1:8">
      <c r="A116" s="660"/>
      <c r="B116" s="689"/>
      <c r="C116" s="689"/>
      <c r="D116" s="689"/>
      <c r="E116" s="689"/>
      <c r="F116" s="689"/>
      <c r="G116" s="75"/>
      <c r="H116" s="75"/>
    </row>
    <row r="117" spans="1:8">
      <c r="A117" s="660" t="s">
        <v>894</v>
      </c>
      <c r="B117" s="690"/>
      <c r="C117" s="690"/>
      <c r="D117" s="690"/>
      <c r="E117" s="690"/>
      <c r="F117" s="690"/>
      <c r="G117" s="77"/>
      <c r="H117" s="77"/>
    </row>
    <row r="118" spans="1:8" ht="15.75" customHeight="1">
      <c r="A118" s="661"/>
      <c r="B118" s="691" t="str">
        <f>+Начална!B17</f>
        <v>Огнян Донев</v>
      </c>
      <c r="C118" s="687"/>
      <c r="D118" s="687"/>
      <c r="E118" s="687"/>
      <c r="F118" s="687"/>
      <c r="G118" s="661"/>
      <c r="H118" s="661"/>
    </row>
    <row r="119" spans="1:8" ht="15.75" customHeight="1">
      <c r="A119" s="661"/>
      <c r="B119" s="687"/>
      <c r="C119" s="687"/>
      <c r="D119" s="687"/>
      <c r="E119" s="687"/>
      <c r="F119" s="687"/>
      <c r="G119" s="661"/>
      <c r="H119" s="661"/>
    </row>
    <row r="120" spans="1:8" ht="15.75" customHeight="1">
      <c r="A120" s="661"/>
      <c r="B120" s="687"/>
      <c r="C120" s="687"/>
      <c r="D120" s="687"/>
      <c r="E120" s="687"/>
      <c r="F120" s="687"/>
      <c r="G120" s="661"/>
      <c r="H120" s="661"/>
    </row>
    <row r="121" spans="1:8" ht="15.75" customHeight="1">
      <c r="A121" s="661"/>
      <c r="B121" s="687"/>
      <c r="C121" s="687"/>
      <c r="D121" s="687"/>
      <c r="E121" s="687"/>
      <c r="F121" s="687"/>
      <c r="G121" s="661"/>
      <c r="H121" s="661"/>
    </row>
    <row r="122" spans="1:8">
      <c r="A122" s="661"/>
      <c r="B122" s="687"/>
      <c r="C122" s="687"/>
      <c r="D122" s="687"/>
      <c r="E122" s="687"/>
      <c r="F122" s="687"/>
      <c r="G122" s="661"/>
      <c r="H122" s="661"/>
    </row>
    <row r="123" spans="1:8">
      <c r="A123" s="661"/>
      <c r="B123" s="687"/>
      <c r="C123" s="687"/>
      <c r="D123" s="687"/>
      <c r="E123" s="687"/>
      <c r="F123" s="687"/>
      <c r="G123" s="661"/>
      <c r="H123" s="661"/>
    </row>
    <row r="124" spans="1:8">
      <c r="A124" s="661"/>
      <c r="B124" s="687"/>
      <c r="C124" s="687"/>
      <c r="D124" s="687"/>
      <c r="E124" s="687"/>
      <c r="F124" s="687"/>
      <c r="G124" s="661"/>
      <c r="H124" s="661"/>
    </row>
  </sheetData>
  <sheetProtection password="D554" sheet="1" objects="1" scenarios="1" insertRows="0"/>
  <customSheetViews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F2D4D9F9-DE61-45A3-92A2-4E78F2B34B7F}" scale="70">
      <selection activeCell="D1" sqref="D1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17A0B690-90B4-478F-B629-540D801E18FD}" scale="70">
      <selection activeCell="D1" sqref="D1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6"/>
  <sheetViews>
    <sheetView topLeftCell="D1" zoomScale="85" zoomScaleNormal="85" zoomScaleSheetLayoutView="85" workbookViewId="0">
      <selection activeCell="G32" sqref="G32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6" t="s">
        <v>453</v>
      </c>
      <c r="B8" s="731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7"/>
      <c r="B9" s="732"/>
      <c r="C9" s="729" t="s">
        <v>756</v>
      </c>
      <c r="D9" s="729" t="s">
        <v>757</v>
      </c>
      <c r="E9" s="729" t="s">
        <v>758</v>
      </c>
      <c r="F9" s="729" t="s">
        <v>759</v>
      </c>
      <c r="G9" s="104" t="s">
        <v>760</v>
      </c>
      <c r="H9" s="104"/>
      <c r="I9" s="730" t="s">
        <v>818</v>
      </c>
    </row>
    <row r="10" spans="1:22" s="103" customFormat="1" ht="24" customHeight="1">
      <c r="A10" s="727"/>
      <c r="B10" s="732"/>
      <c r="C10" s="729"/>
      <c r="D10" s="729"/>
      <c r="E10" s="729"/>
      <c r="F10" s="729"/>
      <c r="G10" s="106" t="s">
        <v>516</v>
      </c>
      <c r="H10" s="106" t="s">
        <v>517</v>
      </c>
      <c r="I10" s="730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7137437</v>
      </c>
      <c r="D13" s="440"/>
      <c r="E13" s="440"/>
      <c r="F13" s="440">
        <v>23165</v>
      </c>
      <c r="G13" s="440"/>
      <c r="H13" s="440"/>
      <c r="I13" s="441">
        <f>F13+G13-H13</f>
        <v>23165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7137437</v>
      </c>
      <c r="D18" s="447">
        <f t="shared" si="1"/>
        <v>0</v>
      </c>
      <c r="E18" s="447">
        <f t="shared" si="1"/>
        <v>0</v>
      </c>
      <c r="F18" s="447">
        <f t="shared" si="1"/>
        <v>23165</v>
      </c>
      <c r="G18" s="447">
        <f t="shared" si="1"/>
        <v>0</v>
      </c>
      <c r="H18" s="447">
        <f t="shared" si="1"/>
        <v>0</v>
      </c>
      <c r="I18" s="448">
        <f t="shared" si="0"/>
        <v>23165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9032980</v>
      </c>
      <c r="D21" s="440"/>
      <c r="E21" s="440"/>
      <c r="F21" s="440">
        <v>33834</v>
      </c>
      <c r="G21" s="440"/>
      <c r="H21" s="440"/>
      <c r="I21" s="441">
        <f t="shared" si="0"/>
        <v>33834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9032980</v>
      </c>
      <c r="D27" s="447">
        <f t="shared" si="2"/>
        <v>0</v>
      </c>
      <c r="E27" s="447">
        <f t="shared" si="2"/>
        <v>0</v>
      </c>
      <c r="F27" s="447">
        <f t="shared" si="2"/>
        <v>33834</v>
      </c>
      <c r="G27" s="447">
        <f t="shared" si="2"/>
        <v>0</v>
      </c>
      <c r="H27" s="447">
        <f t="shared" si="2"/>
        <v>0</v>
      </c>
      <c r="I27" s="448">
        <f t="shared" si="0"/>
        <v>33834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8" t="s">
        <v>819</v>
      </c>
      <c r="B29" s="728"/>
      <c r="C29" s="728"/>
      <c r="D29" s="728"/>
      <c r="E29" s="728"/>
      <c r="F29" s="728"/>
      <c r="G29" s="728"/>
      <c r="H29" s="728"/>
      <c r="I29" s="728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8">
        <f>pdeReportingDate</f>
        <v>43216</v>
      </c>
      <c r="C31" s="688"/>
      <c r="D31" s="688"/>
      <c r="E31" s="688"/>
      <c r="F31" s="688"/>
      <c r="G31" s="115"/>
      <c r="H31" s="115"/>
      <c r="I31" s="115"/>
    </row>
    <row r="32" spans="1:16" s="107" customFormat="1">
      <c r="A32" s="659"/>
      <c r="B32" s="685"/>
      <c r="C32" s="685"/>
      <c r="D32" s="685"/>
      <c r="E32" s="685"/>
      <c r="F32" s="685"/>
      <c r="G32" s="115"/>
      <c r="H32" s="115"/>
      <c r="I32" s="115"/>
    </row>
    <row r="33" spans="1:9" s="107" customFormat="1">
      <c r="A33" s="659"/>
      <c r="B33" s="688"/>
      <c r="C33" s="688"/>
      <c r="D33" s="688"/>
      <c r="E33" s="688"/>
      <c r="F33" s="688"/>
      <c r="G33" s="115"/>
      <c r="H33" s="115"/>
      <c r="I33" s="115"/>
    </row>
    <row r="34" spans="1:9" s="107" customFormat="1">
      <c r="A34" s="660" t="s">
        <v>8</v>
      </c>
      <c r="B34" s="689" t="str">
        <f>authorName</f>
        <v>Людмила Бонджова</v>
      </c>
      <c r="C34" s="689"/>
      <c r="D34" s="689"/>
      <c r="E34" s="689"/>
      <c r="F34" s="689"/>
      <c r="G34" s="115"/>
      <c r="H34" s="115"/>
      <c r="I34" s="115"/>
    </row>
    <row r="35" spans="1:9" s="107" customFormat="1">
      <c r="A35" s="660"/>
      <c r="B35" s="668"/>
      <c r="C35" s="668"/>
      <c r="D35" s="668"/>
      <c r="E35" s="668"/>
      <c r="F35" s="668"/>
      <c r="G35" s="115"/>
      <c r="H35" s="115"/>
      <c r="I35" s="115"/>
    </row>
    <row r="36" spans="1:9" s="107" customFormat="1">
      <c r="A36" s="660"/>
      <c r="B36" s="733"/>
      <c r="C36" s="733"/>
      <c r="D36" s="733"/>
      <c r="E36" s="733"/>
      <c r="F36" s="733"/>
      <c r="G36" s="733"/>
      <c r="H36" s="733"/>
      <c r="I36" s="733"/>
    </row>
    <row r="37" spans="1:9" s="107" customFormat="1">
      <c r="A37" s="660" t="s">
        <v>894</v>
      </c>
      <c r="B37" s="734"/>
      <c r="C37" s="734"/>
      <c r="D37" s="734"/>
      <c r="E37" s="734"/>
      <c r="F37" s="734"/>
      <c r="G37" s="734"/>
      <c r="H37" s="734"/>
      <c r="I37" s="734"/>
    </row>
    <row r="38" spans="1:9" s="107" customFormat="1" ht="15.75" customHeight="1">
      <c r="A38" s="661"/>
      <c r="B38" s="691" t="str">
        <f>+Начална!B17</f>
        <v>Огнян Донев</v>
      </c>
      <c r="C38" s="687"/>
      <c r="D38" s="687"/>
      <c r="E38" s="687"/>
      <c r="F38" s="687"/>
      <c r="G38" s="687"/>
      <c r="H38" s="687"/>
      <c r="I38" s="687"/>
    </row>
    <row r="39" spans="1:9" s="107" customFormat="1" ht="15.75" customHeight="1">
      <c r="A39" s="661"/>
      <c r="B39" s="687"/>
      <c r="C39" s="687"/>
      <c r="D39" s="687"/>
      <c r="E39" s="687"/>
      <c r="F39" s="687"/>
      <c r="G39" s="687"/>
      <c r="H39" s="687"/>
      <c r="I39" s="687"/>
    </row>
    <row r="40" spans="1:9" s="107" customFormat="1" ht="15.75" customHeight="1">
      <c r="A40" s="661"/>
      <c r="B40" s="687"/>
      <c r="C40" s="687"/>
      <c r="D40" s="687"/>
      <c r="E40" s="687"/>
      <c r="F40" s="687"/>
      <c r="G40" s="687"/>
      <c r="H40" s="687"/>
      <c r="I40" s="687"/>
    </row>
    <row r="41" spans="1:9" s="107" customFormat="1" ht="15.75" customHeight="1">
      <c r="A41" s="661"/>
      <c r="B41" s="687"/>
      <c r="C41" s="687"/>
      <c r="D41" s="687"/>
      <c r="E41" s="687"/>
      <c r="F41" s="687"/>
      <c r="G41" s="687"/>
      <c r="H41" s="687"/>
      <c r="I41" s="687"/>
    </row>
    <row r="42" spans="1:9" s="107" customFormat="1">
      <c r="A42" s="661"/>
      <c r="B42" s="687"/>
      <c r="C42" s="687"/>
      <c r="D42" s="687"/>
      <c r="E42" s="687"/>
      <c r="F42" s="687"/>
      <c r="G42" s="687"/>
      <c r="H42" s="687"/>
      <c r="I42" s="687"/>
    </row>
    <row r="43" spans="1:9" s="107" customFormat="1">
      <c r="A43" s="661"/>
      <c r="B43" s="687"/>
      <c r="C43" s="687"/>
      <c r="D43" s="687"/>
      <c r="E43" s="687"/>
      <c r="F43" s="687"/>
      <c r="G43" s="687"/>
      <c r="H43" s="687"/>
      <c r="I43" s="687"/>
    </row>
    <row r="44" spans="1:9" s="107" customFormat="1">
      <c r="A44" s="661"/>
      <c r="B44" s="687"/>
      <c r="C44" s="687"/>
      <c r="D44" s="687"/>
      <c r="E44" s="687"/>
      <c r="F44" s="687"/>
      <c r="G44" s="687"/>
      <c r="H44" s="687"/>
      <c r="I44" s="687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F2D4D9F9-DE61-45A3-92A2-4E78F2B34B7F}" scale="85" fitToPage="1" topLeftCell="A16">
      <selection activeCell="B37" sqref="B37:I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 topLeftCell="A16">
      <selection activeCell="B37" sqref="B37:I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5"/>
  <sheetViews>
    <sheetView zoomScale="85" zoomScaleNormal="85" zoomScaleSheetLayoutView="85" workbookViewId="0">
      <selection activeCell="A20" sqref="A20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6" t="s">
        <v>453</v>
      </c>
      <c r="B8" s="731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7"/>
      <c r="B9" s="732"/>
      <c r="C9" s="729" t="s">
        <v>756</v>
      </c>
      <c r="D9" s="729" t="s">
        <v>757</v>
      </c>
      <c r="E9" s="729" t="s">
        <v>758</v>
      </c>
      <c r="F9" s="729" t="s">
        <v>759</v>
      </c>
      <c r="G9" s="104" t="s">
        <v>760</v>
      </c>
      <c r="H9" s="104"/>
      <c r="I9" s="730" t="s">
        <v>818</v>
      </c>
    </row>
    <row r="10" spans="1:22" s="103" customFormat="1" ht="24" customHeight="1">
      <c r="A10" s="727"/>
      <c r="B10" s="732"/>
      <c r="C10" s="729"/>
      <c r="D10" s="729"/>
      <c r="E10" s="729"/>
      <c r="F10" s="729"/>
      <c r="G10" s="684" t="s">
        <v>516</v>
      </c>
      <c r="H10" s="684" t="s">
        <v>517</v>
      </c>
      <c r="I10" s="730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108500</v>
      </c>
      <c r="D13" s="440"/>
      <c r="E13" s="440"/>
      <c r="F13" s="440">
        <v>1826</v>
      </c>
      <c r="G13" s="440"/>
      <c r="H13" s="440"/>
      <c r="I13" s="441">
        <f>F13+G13-H13</f>
        <v>1826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108500</v>
      </c>
      <c r="D18" s="447">
        <f t="shared" si="1"/>
        <v>0</v>
      </c>
      <c r="E18" s="447">
        <f t="shared" si="1"/>
        <v>0</v>
      </c>
      <c r="F18" s="447">
        <f t="shared" si="1"/>
        <v>1826</v>
      </c>
      <c r="G18" s="447">
        <f t="shared" si="1"/>
        <v>0</v>
      </c>
      <c r="H18" s="447">
        <f t="shared" si="1"/>
        <v>0</v>
      </c>
      <c r="I18" s="448">
        <f t="shared" si="0"/>
        <v>1826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8" t="s">
        <v>819</v>
      </c>
      <c r="B29" s="728"/>
      <c r="C29" s="728"/>
      <c r="D29" s="728"/>
      <c r="E29" s="728"/>
      <c r="F29" s="728"/>
      <c r="G29" s="728"/>
      <c r="H29" s="728"/>
      <c r="I29" s="728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8">
        <f>pdeReportingDate</f>
        <v>43216</v>
      </c>
      <c r="C31" s="688"/>
      <c r="D31" s="688"/>
      <c r="E31" s="688"/>
      <c r="F31" s="688"/>
      <c r="G31" s="115"/>
      <c r="H31" s="115"/>
      <c r="I31" s="115"/>
    </row>
    <row r="32" spans="1:16" s="107" customFormat="1">
      <c r="A32" s="659"/>
      <c r="B32" s="688"/>
      <c r="C32" s="688"/>
      <c r="D32" s="688"/>
      <c r="E32" s="688"/>
      <c r="F32" s="688"/>
      <c r="G32" s="115"/>
      <c r="H32" s="115"/>
      <c r="I32" s="115"/>
    </row>
    <row r="33" spans="1:9" s="107" customFormat="1">
      <c r="A33" s="660" t="s">
        <v>8</v>
      </c>
      <c r="B33" s="689" t="str">
        <f>authorName</f>
        <v>Людмила Бонджова</v>
      </c>
      <c r="C33" s="689"/>
      <c r="D33" s="689"/>
      <c r="E33" s="689"/>
      <c r="F33" s="689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3"/>
      <c r="C35" s="733"/>
      <c r="D35" s="733"/>
      <c r="E35" s="733"/>
      <c r="F35" s="733"/>
      <c r="G35" s="733"/>
      <c r="H35" s="733"/>
      <c r="I35" s="733"/>
    </row>
    <row r="36" spans="1:9" s="107" customFormat="1">
      <c r="A36" s="660" t="s">
        <v>894</v>
      </c>
      <c r="B36" s="734"/>
      <c r="C36" s="734"/>
      <c r="D36" s="734"/>
      <c r="E36" s="734"/>
      <c r="F36" s="734"/>
      <c r="G36" s="734"/>
      <c r="H36" s="734"/>
      <c r="I36" s="734"/>
    </row>
    <row r="37" spans="1:9" s="107" customFormat="1" ht="15.75" customHeight="1">
      <c r="A37" s="681"/>
      <c r="B37" s="691" t="str">
        <f>+Начална!B17</f>
        <v>Огнян Донев</v>
      </c>
      <c r="C37" s="687"/>
      <c r="D37" s="687"/>
      <c r="E37" s="687"/>
      <c r="F37" s="687"/>
      <c r="G37" s="687"/>
      <c r="H37" s="687"/>
      <c r="I37" s="687"/>
    </row>
    <row r="38" spans="1:9" s="107" customFormat="1" ht="15.75" customHeight="1">
      <c r="A38" s="681"/>
      <c r="B38" s="687"/>
      <c r="C38" s="687"/>
      <c r="D38" s="687"/>
      <c r="E38" s="687"/>
      <c r="F38" s="687"/>
      <c r="G38" s="687"/>
      <c r="H38" s="687"/>
      <c r="I38" s="687"/>
    </row>
    <row r="39" spans="1:9" s="107" customFormat="1" ht="15.75" customHeight="1">
      <c r="A39" s="681"/>
      <c r="B39" s="687"/>
      <c r="C39" s="687"/>
      <c r="D39" s="687"/>
      <c r="E39" s="687"/>
      <c r="F39" s="687"/>
      <c r="G39" s="687"/>
      <c r="H39" s="687"/>
      <c r="I39" s="687"/>
    </row>
    <row r="40" spans="1:9" s="107" customFormat="1" ht="15.75" customHeight="1">
      <c r="A40" s="681"/>
      <c r="B40" s="687"/>
      <c r="C40" s="687"/>
      <c r="D40" s="687"/>
      <c r="E40" s="687"/>
      <c r="F40" s="687"/>
      <c r="G40" s="687"/>
      <c r="H40" s="687"/>
      <c r="I40" s="687"/>
    </row>
    <row r="41" spans="1:9" s="107" customFormat="1">
      <c r="A41" s="681"/>
      <c r="B41" s="687"/>
      <c r="C41" s="687"/>
      <c r="D41" s="687"/>
      <c r="E41" s="687"/>
      <c r="F41" s="687"/>
      <c r="G41" s="687"/>
      <c r="H41" s="687"/>
      <c r="I41" s="687"/>
    </row>
    <row r="42" spans="1:9" s="107" customFormat="1">
      <c r="A42" s="681"/>
      <c r="B42" s="687"/>
      <c r="C42" s="687"/>
      <c r="D42" s="687"/>
      <c r="E42" s="687"/>
      <c r="F42" s="687"/>
      <c r="G42" s="687"/>
      <c r="H42" s="687"/>
      <c r="I42" s="687"/>
    </row>
    <row r="43" spans="1:9" s="107" customFormat="1">
      <c r="A43" s="681"/>
      <c r="B43" s="687"/>
      <c r="C43" s="687"/>
      <c r="D43" s="687"/>
      <c r="E43" s="687"/>
      <c r="F43" s="687"/>
      <c r="G43" s="687"/>
      <c r="H43" s="687"/>
      <c r="I43" s="687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A32" sqref="A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>
      <selection activeCell="A32" sqref="A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32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Lyubima Dasheva</cp:lastModifiedBy>
  <cp:lastPrinted>2018-04-24T12:22:50Z</cp:lastPrinted>
  <dcterms:created xsi:type="dcterms:W3CDTF">2006-09-16T00:00:00Z</dcterms:created>
  <dcterms:modified xsi:type="dcterms:W3CDTF">2018-04-27T07:38:25Z</dcterms:modified>
</cp:coreProperties>
</file>