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<sst xmlns="http://schemas.openxmlformats.org/spreadsheetml/2006/main" count="4317" uniqueCount="999">
  <si>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</si>
  <si>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</si>
  <si>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</si>
  <si>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</si>
  <si>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</si>
  <si>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</si>
  <si>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</si>
  <si>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</si>
  <si>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</si>
  <si>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</si>
  <si>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</si>
  <si>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</si>
  <si>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</si>
  <si>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</si>
  <si>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</si>
  <si>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</si>
  <si>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</si>
  <si>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</si>
  <si>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</si>
  <si>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</si>
  <si>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</si>
  <si>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</si>
  <si>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</si>
  <si>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</si>
  <si>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</si>
  <si>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</si>
  <si>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</si>
  <si>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</si>
  <si>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</si>
  <si>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</si>
  <si>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</si>
  <si>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</si>
  <si>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</si>
  <si>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</si>
  <si>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</si>
  <si>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</si>
  <si>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</si>
  <si>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</si>
  <si>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</si>
  <si>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</si>
  <si>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</si>
  <si>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</si>
  <si>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</si>
  <si>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</si>
  <si>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</si>
  <si>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</si>
  <si>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</si>
  <si>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</si>
  <si>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</si>
  <si>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</si>
  <si>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</si>
  <si>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</si>
  <si>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</si>
  <si>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</si>
  <si>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</si>
  <si>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</si>
  <si>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</si>
  <si>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</si>
  <si>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</si>
  <si>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</si>
  <si>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</si>
  <si>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</si>
  <si>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</si>
  <si>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</si>
  <si>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</si>
  <si>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</si>
  <si>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</si>
  <si>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</si>
  <si>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</si>
  <si>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</si>
  <si>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</si>
  <si>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</si>
  <si>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</si>
  <si>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</si>
  <si>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</si>
  <si>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</si>
  <si>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</si>
  <si>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</si>
  <si>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</si>
  <si>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</si>
  <si>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</si>
  <si>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</si>
  <si>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</si>
  <si>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</si>
  <si>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</si>
  <si>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</si>
  <si>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</si>
  <si>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</si>
  <si>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</si>
  <si>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</si>
  <si>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</si>
  <si>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</si>
  <si>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</si>
  <si>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</si>
  <si>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</si>
  <si>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</si>
  <si>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</si>
  <si>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</si>
  <si>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</si>
  <si>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</si>
  <si>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</si>
  <si>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</si>
  <si>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</si>
  <si>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</si>
  <si>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</si>
  <si>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</si>
  <si>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</si>
  <si>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</si>
  <si>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</si>
  <si>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</si>
  <si>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</si>
  <si>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</si>
  <si>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</si>
  <si>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</si>
  <si>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</si>
  <si>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</si>
  <si>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</si>
  <si>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</si>
  <si>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</si>
  <si>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</si>
  <si>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</si>
  <si>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</si>
  <si>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</si>
  <si>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</si>
  <si>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</si>
  <si>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</si>
  <si>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</si>
  <si>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</si>
  <si>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</si>
  <si>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</si>
  <si>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</si>
  <si>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</si>
  <si>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</si>
  <si>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</si>
  <si>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</si>
  <si>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</si>
  <si>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</si>
  <si>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</si>
  <si>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</si>
  <si>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</si>
  <si>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</si>
  <si>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</si>
  <si>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</si>
  <si>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</si>
  <si>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</si>
  <si>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</si>
  <si>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</si>
  <si>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</si>
  <si>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</si>
  <si>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</si>
  <si>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</si>
  <si>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</si>
  <si>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</si>
  <si>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</si>
  <si>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</si>
  <si>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</si>
  <si>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</si>
  <si>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</si>
  <si>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</si>
  <si>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</si>
  <si>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</si>
  <si>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</si>
  <si>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</si>
  <si>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</si>
  <si>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</si>
  <si>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</si>
  <si>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</si>
  <si>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</si>
  <si>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</si>
  <si>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</si>
  <si>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</si>
  <si>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</si>
  <si>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</si>
  <si>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</si>
  <si>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</si>
  <si>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</si>
  <si>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</si>
  <si>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</si>
  <si>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</si>
  <si>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</si>
  <si>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</si>
  <si>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</si>
  <si>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</si>
  <si>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</si>
  <si>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</si>
  <si>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</si>
  <si>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</si>
  <si>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</si>
  <si>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</si>
  <si>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</si>
  <si>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</si>
  <si>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</si>
  <si>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</si>
  <si>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</si>
  <si>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</si>
  <si>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</si>
  <si>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</si>
  <si>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</si>
  <si>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</si>
  <si>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</si>
  <si>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</si>
  <si>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</si>
  <si>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</si>
  <si>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</si>
  <si>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</si>
  <si>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</si>
  <si>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</si>
  <si>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</si>
  <si>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</si>
  <si>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</si>
  <si>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</si>
  <si>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</si>
  <si>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</si>
  <si>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</si>
  <si>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</si>
  <si>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</si>
  <si>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</si>
  <si>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</si>
  <si>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</si>
  <si>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</si>
  <si>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</si>
  <si>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</si>
  <si>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</si>
  <si>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</si>
  <si>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</si>
  <si>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</si>
  <si>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</si>
  <si>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</si>
  <si>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</si>
  <si>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</si>
  <si>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</si>
  <si>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</si>
  <si>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</si>
  <si>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</si>
  <si>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</si>
  <si>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</si>
  <si>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</si>
  <si>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</si>
  <si>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</si>
  <si>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</si>
  <si>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</si>
  <si>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</si>
  <si>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</si>
  <si>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</si>
  <si>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</si>
  <si>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</si>
  <si>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</si>
  <si>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</si>
  <si>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</si>
  <si>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</si>
  <si>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</si>
  <si>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</si>
  <si>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</si>
  <si>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</si>
  <si>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</si>
  <si>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</si>
  <si>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</si>
  <si>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</si>
  <si>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</si>
  <si>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</si>
  <si>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</si>
  <si>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</si>
  <si>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</si>
  <si>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</si>
  <si>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</si>
  <si>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</si>
  <si>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</si>
  <si>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</si>
  <si>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</si>
  <si>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</si>
  <si>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</si>
  <si>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</si>
  <si>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</si>
  <si>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</si>
  <si>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</si>
  <si>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</si>
  <si>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</si>
  <si>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</si>
  <si>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</si>
  <si>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</si>
  <si>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</si>
  <si>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</si>
  <si>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</si>
  <si>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</si>
  <si>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</si>
  <si>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</si>
  <si>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</si>
  <si>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</si>
  <si>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</si>
  <si>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</si>
  <si>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</si>
  <si>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</si>
  <si>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</si>
  <si>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</si>
  <si>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</si>
  <si>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</si>
  <si>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</si>
  <si>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</si>
  <si>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</si>
  <si>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</si>
  <si>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</si>
  <si>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</si>
  <si>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</si>
  <si>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</si>
  <si>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</si>
  <si>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</si>
  <si>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</si>
  <si>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</si>
  <si>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</si>
  <si>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</si>
  <si>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</si>
  <si>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</si>
  <si>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</si>
  <si>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</si>
  <si>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</si>
  <si>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</si>
  <si>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</si>
  <si>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</si>
  <si>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</si>
  <si>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</si>
  <si>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</si>
  <si>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</si>
  <si>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</si>
  <si>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</si>
  <si>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</si>
  <si>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</si>
  <si>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</si>
  <si>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</si>
  <si>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</si>
  <si>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</si>
  <si>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</si>
  <si>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</si>
  <si>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</si>
  <si>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</si>
  <si>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</si>
  <si>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</si>
  <si>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</si>
  <si>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</si>
  <si>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</si>
  <si>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</si>
  <si>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</si>
  <si>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</si>
  <si>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</si>
  <si>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</si>
  <si>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</si>
  <si>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</si>
  <si>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</si>
  <si>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</si>
  <si>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</si>
  <si>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</si>
  <si>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</si>
  <si>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</si>
  <si>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</si>
  <si>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</si>
  <si>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</si>
  <si>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</si>
  <si>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</si>
  <si>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</si>
  <si>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</si>
  <si>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</si>
  <si>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</si>
  <si>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</si>
  <si>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</si>
  <si>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</si>
  <si>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</si>
  <si>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</si>
  <si>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</si>
  <si>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</si>
  <si>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</si>
  <si>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</si>
  <si>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</si>
  <si>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</si>
  <si>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</si>
  <si>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</si>
  <si>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</si>
  <si>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</si>
  <si>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</si>
  <si>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</si>
  <si>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</si>
  <si>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</si>
  <si>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</si>
  <si>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</si>
  <si>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</si>
  <si>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</si>
  <si>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</si>
  <si>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</si>
  <si>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</si>
  <si>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</si>
  <si>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</si>
  <si>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</si>
  <si>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</si>
  <si>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</si>
  <si>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</si>
  <si>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</si>
  <si>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</si>
  <si>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</si>
  <si>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</si>
  <si>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</si>
  <si>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</si>
  <si>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</si>
  <si>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</si>
  <si>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</si>
  <si>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</si>
  <si>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</si>
  <si>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</si>
  <si>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</si>
  <si>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</si>
  <si>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</si>
  <si>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</si>
  <si>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</si>
  <si>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</si>
  <si>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</si>
  <si>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</si>
  <si>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</si>
  <si>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</si>
  <si>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</si>
  <si>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</si>
  <si>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</si>
  <si>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</si>
  <si>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</si>
  <si>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</si>
  <si>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</si>
  <si>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</si>
  <si>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</si>
  <si>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</si>
  <si>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</si>
  <si>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</si>
  <si>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</si>
  <si>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</si>
  <si>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</si>
  <si>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</si>
  <si>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</si>
  <si>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</si>
  <si>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</si>
  <si>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</si>
  <si>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</si>
  <si>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</si>
  <si>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</si>
  <si>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</si>
  <si>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</si>
  <si>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</si>
  <si>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</si>
  <si>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</si>
  <si>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</si>
  <si>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</si>
  <si>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</si>
  <si>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</si>
  <si>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</si>
  <si>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</si>
  <si>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</si>
  <si>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</si>
  <si>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</si>
  <si>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</si>
  <si>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</si>
  <si>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</si>
  <si>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</si>
  <si>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</si>
  <si>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</si>
  <si>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</si>
  <si>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</si>
  <si>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</si>
  <si>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</si>
  <si>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</si>
  <si>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</si>
  <si>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</si>
  <si>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</si>
  <si>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</si>
  <si>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</si>
  <si>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</si>
  <si>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</si>
  <si>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</si>
  <si>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</si>
  <si>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</si>
  <si>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</si>
  <si>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</si>
  <si>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</si>
  <si>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</si>
  <si>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</si>
  <si>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</si>
  <si>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</si>
  <si>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</si>
  <si>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</si>
  <si>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</si>
  <si>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</si>
  <si>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</si>
  <si>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</si>
  <si>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</si>
  <si>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</si>
  <si>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</si>
  <si>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</si>
  <si>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</si>
  <si>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</si>
  <si>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</si>
  <si>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</si>
  <si>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</si>
  <si>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</si>
  <si>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</si>
  <si>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</si>
  <si>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</si>
  <si>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</si>
  <si>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</si>
  <si>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</si>
  <si>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</si>
  <si>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</si>
  <si>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</si>
  <si>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</si>
  <si>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</si>
  <si>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</si>
  <si>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</si>
  <si>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</si>
  <si>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</si>
  <si>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</si>
  <si>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</si>
  <si>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</si>
  <si>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</si>
  <si>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</si>
  <si>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</si>
  <si>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</si>
  <si>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</si>
  <si>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</si>
  <si>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</si>
  <si>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</si>
  <si>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</si>
  <si>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</si>
  <si>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</si>
  <si>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</si>
  <si>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</si>
  <si>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</si>
  <si>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</si>
  <si>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</si>
  <si>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</si>
  <si>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</si>
  <si>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</si>
  <si>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</si>
  <si>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</si>
  <si>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</si>
  <si>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</si>
  <si>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</si>
  <si>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</si>
  <si>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</si>
  <si>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</si>
  <si>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</si>
  <si>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</si>
  <si>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</si>
  <si>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</si>
  <si>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</si>
  <si>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</si>
  <si>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</si>
  <si>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</si>
  <si>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</si>
  <si>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</si>
  <si>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</si>
  <si>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</si>
  <si>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</si>
  <si>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</si>
  <si>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</si>
  <si>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</si>
  <si>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</si>
  <si>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</si>
  <si>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</si>
  <si>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</si>
  <si>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</si>
  <si>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</si>
  <si>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</si>
  <si>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</si>
  <si>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</si>
  <si>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</si>
  <si>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</si>
  <si>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</si>
  <si>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</si>
  <si>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</si>
  <si>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</si>
  <si>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</si>
  <si>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</si>
  <si>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</si>
  <si>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</si>
  <si>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</si>
  <si>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</si>
  <si>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</si>
  <si>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</si>
  <si>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</si>
  <si>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</si>
  <si>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</si>
  <si>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</si>
  <si>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</si>
  <si>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</si>
  <si>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</si>
  <si>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</si>
  <si>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</si>
  <si>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</si>
  <si>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</si>
  <si>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</si>
  <si>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</si>
  <si>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</si>
  <si>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</si>
  <si>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</si>
  <si>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</si>
  <si>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</si>
  <si>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</si>
  <si>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</si>
  <si>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</si>
  <si>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</si>
  <si>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</si>
  <si>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</si>
  <si>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</si>
  <si>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</si>
  <si>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</si>
  <si>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</si>
  <si>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</si>
  <si>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</si>
  <si>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</si>
  <si>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</si>
  <si>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</si>
  <si>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</si>
  <si>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</si>
  <si>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</si>
  <si>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</si>
  <si>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</si>
  <si>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</si>
  <si>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</si>
  <si>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</si>
  <si>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</si>
  <si>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</si>
  <si>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</si>
  <si>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</si>
  <si>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</si>
  <si>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</si>
  <si>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</si>
  <si>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</si>
  <si>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</si>
  <si>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</si>
  <si>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</si>
  <si>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</si>
  <si>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</si>
  <si>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</si>
  <si>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</si>
  <si>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</si>
  <si>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</si>
  <si>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</si>
  <si>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</si>
  <si>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</si>
  <si>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</si>
  <si>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</si>
  <si>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</si>
  <si>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</si>
  <si>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</si>
  <si>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</si>
  <si>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</si>
  <si>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</si>
  <si>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</si>
  <si>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</si>
  <si>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</si>
  <si>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</si>
  <si>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</si>
  <si>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</si>
  <si>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</si>
  <si>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</si>
  <si>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</si>
  <si>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</si>
  <si>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</si>
  <si>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</si>
  <si>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</si>
  <si>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</si>
  <si>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</si>
  <si>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</si>
  <si>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</si>
  <si>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</si>
  <si>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</si>
  <si>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</si>
  <si>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</si>
  <si>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</si>
  <si>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</si>
  <si>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</si>
  <si>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</si>
  <si>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</si>
  <si>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</si>
  <si>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</si>
  <si>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</si>
  <si>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</si>
  <si>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</si>
  <si>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</si>
  <si>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</si>
  <si>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</si>
  <si>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</si>
  <si>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</si>
  <si>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</si>
  <si>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</si>
  <si>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</si>
  <si>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</si>
  <si>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</si>
  <si>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</si>
  <si>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</si>
  <si>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</si>
  <si>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</si>
  <si>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</si>
  <si>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</si>
  <si>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</si>
  <si>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</si>
  <si>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</si>
  <si>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</si>
  <si>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</si>
  <si>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</si>
  <si>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</si>
  <si>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</si>
  <si>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</si>
  <si>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</si>
  <si>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</si>
  <si>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</si>
  <si>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</si>
  <si>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</si>
  <si>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</si>
  <si>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</si>
  <si>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</si>
  <si>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</si>
  <si>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</si>
  <si>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</si>
  <si>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</si>
  <si>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</si>
  <si>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</si>
  <si>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</si>
  <si>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</si>
  <si>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</si>
  <si>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</si>
  <si>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</si>
  <si>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</si>
  <si>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</si>
  <si>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</si>
  <si>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</si>
  <si>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</si>
  <si>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</si>
  <si>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</si>
  <si>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</si>
  <si>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</si>
  <si>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</si>
  <si>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</si>
  <si>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</si>
  <si>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</si>
  <si>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</si>
  <si>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</si>
  <si>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</si>
  <si>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</si>
  <si>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</si>
  <si>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</si>
  <si>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</si>
  <si>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</si>
  <si>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</si>
  <si>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</si>
  <si>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</si>
  <si>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</si>
  <si>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</si>
  <si>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</si>
  <si>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</si>
  <si>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</si>
  <si>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</si>
  <si>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</si>
  <si>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</si>
  <si>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</si>
  <si>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</si>
  <si>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</si>
  <si>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</si>
  <si>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</si>
  <si>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</si>
  <si>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</si>
  <si>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</si>
  <si>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</si>
  <si>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</si>
  <si>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</si>
  <si>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</si>
  <si>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</si>
  <si>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</si>
  <si>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</si>
  <si>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</si>
  <si>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</si>
  <si>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</si>
  <si>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</si>
  <si>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</si>
  <si>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</si>
  <si>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</si>
  <si>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</si>
  <si>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</si>
  <si>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</si>
  <si>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</si>
  <si>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</si>
  <si>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</si>
  <si>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</si>
  <si>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</si>
  <si>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</si>
  <si>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</si>
  <si>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</si>
  <si>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</si>
  <si>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</si>
  <si>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</si>
  <si>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</si>
  <si>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</si>
  <si>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</si>
  <si>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</si>
  <si>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</si>
  <si>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</si>
  <si>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</si>
  <si>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</si>
  <si>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</si>
  <si>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</si>
  <si>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</si>
  <si>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</si>
  <si>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</si>
  <si>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</si>
  <si>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</si>
  <si>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</si>
  <si>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</si>
  <si>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</si>
  <si>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</si>
  <si>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</si>
  <si>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</si>
  <si>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</si>
  <si>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</si>
  <si>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</si>
  <si>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</si>
  <si>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</si>
  <si>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</si>
  <si>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</si>
  <si>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</si>
  <si>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</si>
  <si>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</si>
  <si>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</si>
  <si>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</si>
  <si>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</si>
  <si>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</si>
  <si>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</si>
  <si>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</si>
  <si>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</si>
  <si>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</si>
  <si>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</si>
  <si>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</si>
  <si>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</si>
  <si>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</si>
  <si>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</si>
  <si>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</si>
  <si>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</si>
  <si>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</si>
  <si>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</si>
  <si>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</si>
  <si>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</si>
  <si>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</si>
  <si>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</si>
  <si>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</si>
  <si>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</si>
  <si>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</si>
  <si>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</si>
  <si>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</si>
  <si>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</si>
  <si>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</si>
  <si>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</si>
  <si>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</si>
  <si>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</si>
  <si>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</si>
  <si>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</si>
  <si>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</si>
  <si>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</si>
  <si>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</si>
  <si>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</si>
  <si>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</si>
  <si>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</si>
  <si>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</si>
  <si>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</si>
  <si>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</si>
  <si>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</si>
  <si>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</si>
  <si>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</si>
  <si>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</si>
  <si>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</si>
  <si>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</si>
  <si>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</si>
  <si>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</si>
  <si>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</si>
  <si>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</si>
  <si>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</si>
  <si>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</si>
  <si>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</si>
  <si>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</si>
  <si>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</si>
  <si>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</si>
  <si>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</si>
  <si>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</si>
  <si>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</si>
  <si>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</si>
  <si>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</si>
  <si>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</si>
  <si>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</si>
  <si>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</si>
  <si>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</si>
  <si>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</si>
  <si>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</si>
  <si>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</si>
  <si>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</si>
  <si>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</si>
  <si>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</si>
  <si>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</si>
  <si>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</si>
  <si>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</si>
  <si>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</si>
  <si>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</si>
  <si>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</si>
  <si>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</si>
  <si>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</si>
  <si>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</si>
  <si>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</si>
  <si>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</si>
  <si>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</si>
  <si>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</si>
  <si>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</si>
  <si>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</si>
  <si>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</si>
  <si>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</si>
  <si>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</si>
  <si>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</si>
  <si>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</si>
  <si>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</si>
  <si>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</si>
  <si>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</si>
  <si>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</si>
  <si>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</si>
  <si>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</si>
  <si>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</si>
  <si>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</si>
  <si>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</si>
  <si>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</si>
  <si>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</si>
  <si>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</si>
  <si>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</si>
  <si>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</si>
  <si>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</si>
  <si>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</si>
  <si>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</si>
  <si>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</si>
  <si>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</si>
  <si>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</si>
  <si>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</si>
  <si>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</si>
  <si>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</si>
  <si>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</si>
  <si>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</si>
  <si>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</si>
  <si>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</si>
  <si>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</si>
  <si>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</si>
  <si>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</si>
  <si>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</si>
  <si>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</si>
  <si>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</si>
  <si>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</si>
  <si>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</si>
  <si>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</si>
  <si>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</si>
  <si>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</si>
  <si>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</si>
  <si>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</si>
  <si>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</si>
  <si>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</si>
  <si>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</si>
  <si>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</si>
  <si>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</si>
  <si>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</si>
  <si>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</si>
  <si>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</si>
  <si>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</si>
  <si>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</si>
  <si>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</si>
  <si>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</si>
  <si>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</si>
  <si>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</si>
  <si>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</si>
  <si>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</si>
  <si>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</si>
  <si>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</si>
  <si>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</si>
  <si>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</si>
  <si>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</si>
  <si>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</si>
  <si>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</si>
  <si>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</si>
  <si>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</si>
  <si>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</si>
  <si>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</si>
  <si>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</si>
  <si>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</si>
  <si>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</si>
  <si>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</si>
  <si>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</si>
  <si>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</si>
  <si>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ВЗЕМАНИЯ АДСИЦ</t>
  </si>
  <si>
    <t>204909069</t>
  </si>
  <si>
    <t>Васил Шарков и Веселин Василев</t>
  </si>
  <si>
    <t>гр. София, бул. България 58, бл.С, ет.7, офис 24</t>
  </si>
  <si>
    <t>0887050009</t>
  </si>
  <si>
    <t>office@brfund.eu</t>
  </si>
  <si>
    <t>Павлина Вардарова</t>
  </si>
  <si>
    <t>1 Българско обслужващо дружество ЕООД</t>
  </si>
  <si>
    <t>Веселин Василев</t>
  </si>
  <si>
    <t>Изпълнителен директор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</si>
</sst>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45503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35016</v>
      </c>
      <c r="D6" s="675">
        <f aca="true" t="shared" si="0" ref="D6:D15">C6-E6</f>
        <v>0</v>
      </c>
      <c r="E6" s="674">
        <f>'1-Баланс'!G95</f>
        <v>35016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2031</v>
      </c>
      <c r="D7" s="675">
        <f t="shared" si="0"/>
        <v>531</v>
      </c>
      <c r="E7" s="674">
        <f>'1-Баланс'!G18</f>
        <v>1500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456</v>
      </c>
      <c r="D8" s="675">
        <f t="shared" si="0"/>
        <v>0</v>
      </c>
      <c r="E8" s="674">
        <f>ABS('2-Отчет за доходите'!C44)-ABS('2-Отчет за доходите'!G44)</f>
        <v>456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28</v>
      </c>
      <c r="D10" s="675">
        <f t="shared" si="0"/>
        <v>0</v>
      </c>
      <c r="E10" s="674">
        <f>'3-Отчет за паричния поток'!C46</f>
        <v>28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2031</v>
      </c>
      <c r="D11" s="675">
        <f t="shared" si="0"/>
        <v>0</v>
      </c>
      <c r="E11" s="674">
        <f>'4-Отчет за собствения капитал'!L34</f>
        <v>2031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0.22451994091580502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0.013824465666211915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0.013022618231665525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1.3861134631668077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2.6072307118896756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2.6072307118896756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0.002087215803205367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0.002087215803205367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0.9059765751585575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16.24076809453471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0.9419979437971213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853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0.41999015263417033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0.5210751374465485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38.66940211019929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4181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30767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34948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34976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35016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456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531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2031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19570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19570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19570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444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12909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13415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13415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35016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117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152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397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631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1029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1181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456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1181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456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456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456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1637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567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1070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1637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1637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1637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57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75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75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456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531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531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1575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1575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456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2031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2031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4181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30767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30767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34948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34948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4191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30767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30767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34958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34958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-10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-10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19570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19570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32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444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444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30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12909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13415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32985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32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444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444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12909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13415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13415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19570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19570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19570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2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1500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75</v>
      </c>
      <c r="H28" s="596">
        <f>SUM(H29:H31)</f>
        <v>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75</v>
      </c>
      <c r="H29" s="196">
        <v>51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456</v>
      </c>
      <c r="H32" s="196">
        <v>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531</v>
      </c>
      <c r="H34" s="598">
        <f>H28+H32+H33</f>
        <v>75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2031</v>
      </c>
      <c r="H37" s="600">
        <f>H26+H18+H34</f>
        <v>1575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19570</v>
      </c>
      <c r="H48" s="196">
        <v>19532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19570</v>
      </c>
      <c r="H50" s="596">
        <f>SUM(H44:H49)</f>
        <v>19532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19570</v>
      </c>
      <c r="H56" s="600">
        <f>H50+H52+H53+H54+H55</f>
        <v>19532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444</v>
      </c>
      <c r="H60" s="196">
        <v>46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</v>
      </c>
      <c r="H61" s="596">
        <f>SUM(H62:H68)</f>
        <v>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</v>
      </c>
      <c r="H62" s="196">
        <v>25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4181</v>
      </c>
      <c r="D69" s="196">
        <v>1427</v>
      </c>
      <c r="E69" s="201" t="s">
        <v>79</v>
      </c>
      <c r="F69" s="93" t="s">
        <v>216</v>
      </c>
      <c r="G69" s="197">
        <v>12909</v>
      </c>
      <c r="H69" s="196">
        <v>10971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13415</v>
      </c>
      <c r="H71" s="598">
        <f>H59+H60+H61+H69+H70</f>
        <v>11048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30767</v>
      </c>
      <c r="D75" s="196">
        <v>30634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34948</v>
      </c>
      <c r="D76" s="598">
        <f>SUM(D68:D75)</f>
        <v>32061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13415</v>
      </c>
      <c r="H79" s="600">
        <f>H71+H73+H75+H77</f>
        <v>11048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</v>
      </c>
      <c r="D89" s="196">
        <v>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34976</v>
      </c>
      <c r="D94" s="602">
        <f>D65+D76+D85+D92+D93</f>
        <v>32115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35016</v>
      </c>
      <c r="D95" s="604">
        <f>D94+D56</f>
        <v>32155</v>
      </c>
      <c r="E95" s="229" t="s">
        <v>941</v>
      </c>
      <c r="F95" s="489" t="s">
        <v>268</v>
      </c>
      <c r="G95" s="603">
        <f>G37+G40+G56+G79</f>
        <v>35016</v>
      </c>
      <c r="H95" s="604">
        <f>H37+H40+H56+H79</f>
        <v>32155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45503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117</v>
      </c>
      <c r="D13" s="317">
        <v>113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152</v>
      </c>
      <c r="D22" s="629">
        <f>SUM(D12:D18)+D19</f>
        <v>147</v>
      </c>
      <c r="E22" s="194" t="s">
        <v>309</v>
      </c>
      <c r="F22" s="237" t="s">
        <v>310</v>
      </c>
      <c r="G22" s="316">
        <v>567</v>
      </c>
      <c r="H22" s="316">
        <v>317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397</v>
      </c>
      <c r="D25" s="317">
        <v>397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631</v>
      </c>
      <c r="D26" s="317">
        <v>8</v>
      </c>
      <c r="E26" s="194" t="s">
        <v>322</v>
      </c>
      <c r="F26" s="237" t="s">
        <v>323</v>
      </c>
      <c r="G26" s="316">
        <v>1070</v>
      </c>
      <c r="H26" s="316">
        <v>434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1637</v>
      </c>
      <c r="H27" s="629">
        <f>SUM(H22:H26)</f>
        <v>751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1029</v>
      </c>
      <c r="D29" s="629">
        <f>SUM(D25:D28)</f>
        <v>406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1181</v>
      </c>
      <c r="D31" s="635">
        <f>D29+D22</f>
        <v>553</v>
      </c>
      <c r="E31" s="251" t="s">
        <v>824</v>
      </c>
      <c r="F31" s="266" t="s">
        <v>331</v>
      </c>
      <c r="G31" s="253">
        <f>G16+G18+G27</f>
        <v>1637</v>
      </c>
      <c r="H31" s="254">
        <f>H16+H18+H27</f>
        <v>751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456</v>
      </c>
      <c r="D33" s="244">
        <f>IF((H31-D31)&gt;0,H31-D31,0)</f>
        <v>198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1181</v>
      </c>
      <c r="D36" s="637">
        <f>D31-D34+D35</f>
        <v>553</v>
      </c>
      <c r="E36" s="262" t="s">
        <v>346</v>
      </c>
      <c r="F36" s="256" t="s">
        <v>347</v>
      </c>
      <c r="G36" s="267">
        <f>G35-G34+G31</f>
        <v>1637</v>
      </c>
      <c r="H36" s="268">
        <f>H35-H34+H31</f>
        <v>751</v>
      </c>
    </row>
    <row r="37" spans="1:8" ht="15.75">
      <c r="A37" s="261" t="s">
        <v>348</v>
      </c>
      <c r="B37" s="231" t="s">
        <v>349</v>
      </c>
      <c r="C37" s="634">
        <f>IF((G36-C36)&gt;0,G36-C36,0)</f>
        <v>456</v>
      </c>
      <c r="D37" s="635">
        <f>IF((H36-D36)&gt;0,H36-D36,0)</f>
        <v>198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456</v>
      </c>
      <c r="D42" s="244">
        <f>+IF((H36-D36-D38)&gt;0,H36-D36-D38,0)</f>
        <v>198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456</v>
      </c>
      <c r="D44" s="268">
        <f>IF(H42=0,IF(D42-D43&gt;0,D42-D43+H43,0),IF(H42-H43&lt;0,H43-H42+D42,0))</f>
        <v>198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1637</v>
      </c>
      <c r="D45" s="631">
        <f>D36+D38+D42</f>
        <v>751</v>
      </c>
      <c r="E45" s="270" t="s">
        <v>373</v>
      </c>
      <c r="F45" s="272" t="s">
        <v>374</v>
      </c>
      <c r="G45" s="630">
        <f>G42+G36</f>
        <v>1637</v>
      </c>
      <c r="H45" s="631">
        <f>H42+H36</f>
        <v>751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45503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-47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57</v>
      </c>
      <c r="D20" s="196">
        <v>315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</v>
      </c>
      <c r="D21" s="659">
        <f>SUM(D11:D20)</f>
        <v>222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-292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-293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</v>
      </c>
      <c r="D44" s="307">
        <f>D43+D33+D21</f>
        <v>-71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</v>
      </c>
      <c r="D47" s="298">
        <v>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45503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75</v>
      </c>
      <c r="J13" s="584">
        <f>'1-Баланс'!H30+'1-Баланс'!H33</f>
        <v>0</v>
      </c>
      <c r="K13" s="585"/>
      <c r="L13" s="584">
        <f>SUM(C13:K13)</f>
        <v>1575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75</v>
      </c>
      <c r="J17" s="653">
        <f t="shared" si="2"/>
        <v>0</v>
      </c>
      <c r="K17" s="653">
        <f t="shared" si="2"/>
        <v>0</v>
      </c>
      <c r="L17" s="584">
        <f t="shared" si="1"/>
        <v>1575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456</v>
      </c>
      <c r="J18" s="584">
        <f>+'1-Баланс'!G33</f>
        <v>0</v>
      </c>
      <c r="K18" s="585"/>
      <c r="L18" s="584">
        <f t="shared" si="1"/>
        <v>456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531</v>
      </c>
      <c r="J31" s="653">
        <f t="shared" si="6"/>
        <v>0</v>
      </c>
      <c r="K31" s="653">
        <f t="shared" si="6"/>
        <v>0</v>
      </c>
      <c r="L31" s="584">
        <f t="shared" si="1"/>
        <v>2031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531</v>
      </c>
      <c r="J34" s="587">
        <f t="shared" si="7"/>
        <v>0</v>
      </c>
      <c r="K34" s="587">
        <f t="shared" si="7"/>
        <v>0</v>
      </c>
      <c r="L34" s="651">
        <f t="shared" si="1"/>
        <v>2031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45503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45503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40</v>
      </c>
      <c r="H30" s="335">
        <f t="shared" si="6"/>
        <v>0</v>
      </c>
      <c r="I30" s="335">
        <f t="shared" si="6"/>
        <v>0</v>
      </c>
      <c r="J30" s="336">
        <f t="shared" si="3"/>
        <v>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</v>
      </c>
    </row>
    <row r="31" spans="1:18" ht="15.75">
      <c r="A31" s="339"/>
      <c r="B31" s="321" t="s">
        <v>108</v>
      </c>
      <c r="C31" s="152" t="s">
        <v>563</v>
      </c>
      <c r="D31" s="328">
        <v>40</v>
      </c>
      <c r="E31" s="328"/>
      <c r="F31" s="328"/>
      <c r="G31" s="329">
        <f t="shared" si="2"/>
        <v>40</v>
      </c>
      <c r="H31" s="328"/>
      <c r="I31" s="328"/>
      <c r="J31" s="329">
        <f t="shared" si="3"/>
        <v>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40</v>
      </c>
      <c r="H41" s="330">
        <f t="shared" si="10"/>
        <v>0</v>
      </c>
      <c r="I41" s="330">
        <f t="shared" si="10"/>
        <v>0</v>
      </c>
      <c r="J41" s="329">
        <f t="shared" si="3"/>
        <v>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</v>
      </c>
      <c r="H43" s="349">
        <f t="shared" si="11"/>
        <v>0</v>
      </c>
      <c r="I43" s="349">
        <f t="shared" si="11"/>
        <v>0</v>
      </c>
      <c r="J43" s="349">
        <f t="shared" si="11"/>
        <v>40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45503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3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4181</v>
      </c>
      <c r="D30" s="368">
        <v>4191</v>
      </c>
      <c r="E30" s="369">
        <f t="shared" si="0"/>
        <v>-10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30767</v>
      </c>
      <c r="D40" s="362">
        <f>SUM(D41:D44)</f>
        <v>30767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30767</v>
      </c>
      <c r="D44" s="368">
        <v>30767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34948</v>
      </c>
      <c r="D45" s="438">
        <f>D26+D30+D31+D33+D32+D34+D35+D40</f>
        <v>34958</v>
      </c>
      <c r="E45" s="439">
        <f>E26+E30+E31+E33+E32+E34+E35+E40</f>
        <v>-10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34948</v>
      </c>
      <c r="D46" s="444">
        <f>D45+D23+D21+D11</f>
        <v>34958</v>
      </c>
      <c r="E46" s="445">
        <f>E45+E23+E21+E11</f>
        <v>-10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19570</v>
      </c>
      <c r="D65" s="197"/>
      <c r="E65" s="136">
        <f t="shared" si="1"/>
        <v>19570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19570</v>
      </c>
      <c r="D68" s="435">
        <f>D54+D58+D63+D64+D65+D66</f>
        <v>0</v>
      </c>
      <c r="E68" s="436">
        <f t="shared" si="1"/>
        <v>19570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</v>
      </c>
      <c r="D73" s="137">
        <f>SUM(D74:D76)</f>
        <v>32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32</v>
      </c>
      <c r="D74" s="197">
        <v>32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444</v>
      </c>
      <c r="D82" s="138">
        <f>SUM(D83:D86)</f>
        <v>444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444</v>
      </c>
      <c r="D84" s="197">
        <v>444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30</v>
      </c>
      <c r="D87" s="134">
        <f>SUM(D88:D92)+D96</f>
        <v>30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12909</v>
      </c>
      <c r="D97" s="197">
        <v>12909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13415</v>
      </c>
      <c r="D98" s="433">
        <f>D87+D82+D77+D73+D97</f>
        <v>13415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32985</v>
      </c>
      <c r="D99" s="427">
        <f>D98+D70+D68</f>
        <v>13415</v>
      </c>
      <c r="E99" s="427">
        <f>E98+E70+E68</f>
        <v>19570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45503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0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45503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2022-07-26T12:18:37Z</cp:lastPrinted>
  <dcterms:created xsi:type="dcterms:W3CDTF">2006-09-16T00:00:00Z</dcterms:created>
  <dcterms:modified xsi:type="dcterms:W3CDTF">2024-07-30T03:32:54Z</dcterms:modified>
  <cp:category/>
  <cp:version/>
  <cp:contentType/>
  <cp:contentStatus/>
</cp:coreProperties>
</file>