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2767" windowWidth="25470" windowHeight="15600" tabRatio="686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'!$A$1:$I$36</definedName>
    <definedName name="_xlnm.Print_Area" localSheetId="3">'SCF'!$A$1:$E$63</definedName>
    <definedName name="_xlnm.Print_Area" localSheetId="1">'SCI'!$A$1:$H$71</definedName>
    <definedName name="_xlnm.Print_Area" localSheetId="2">'SFP'!$A$1:$H$83</definedName>
    <definedName name="_xlnm.Print_Titles" localSheetId="1">'SCI'!$1:$2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'SCF'!$67:$65533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'SCF'!$A$1:$F$37</definedName>
    <definedName name="Z_2BD2C2C3_AF9C_11D6_9CEF_00D009775214_.wvu.Rows" localSheetId="3" hidden="1">'SCF'!$65:$65533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'SCF'!$67:$65533,'SCF'!$49:$50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'SEQ'!$A$1:$S$62</definedName>
    <definedName name="Z_9656BBF7_C4A3_41EC_B0C6_A21B380E3C2F_.wvu.Rows" localSheetId="3" hidden="1">'SCF'!$67:$65533,'SCF'!$49:$50</definedName>
  </definedNames>
  <calcPr fullCalcOnLoad="1"/>
</workbook>
</file>

<file path=xl/sharedStrings.xml><?xml version="1.0" encoding="utf-8"?>
<sst xmlns="http://schemas.openxmlformats.org/spreadsheetml/2006/main" count="262" uniqueCount="202">
  <si>
    <t xml:space="preserve">ГРУПА СОФАРМА </t>
  </si>
  <si>
    <t>Съвет на директорите:</t>
  </si>
  <si>
    <t>д.и.н. Огнян Донев</t>
  </si>
  <si>
    <t>Весела Стоева</t>
  </si>
  <si>
    <t>Изпълнителен директор:</t>
  </si>
  <si>
    <t>Финансов директор:</t>
  </si>
  <si>
    <t>Борис Борисов</t>
  </si>
  <si>
    <t>Адрес на управление:</t>
  </si>
  <si>
    <t>гр. София</t>
  </si>
  <si>
    <t>ул. Илиенско шосе 16</t>
  </si>
  <si>
    <t>Адвокати:</t>
  </si>
  <si>
    <t>Венцислав Стоев</t>
  </si>
  <si>
    <t>Обслужващи банки:</t>
  </si>
  <si>
    <t>Банка ДСК ЕАД</t>
  </si>
  <si>
    <t>Одитори:</t>
  </si>
  <si>
    <t>Приложения</t>
  </si>
  <si>
    <t>Други доходи/(загуби) от дейността, нетно</t>
  </si>
  <si>
    <t>Изменение на наличностите от продукция и незавършено производство</t>
  </si>
  <si>
    <t>Разходи за материали</t>
  </si>
  <si>
    <t>Разходи за външни услуги</t>
  </si>
  <si>
    <t>Разходи за персонала</t>
  </si>
  <si>
    <t>Разходи за амортизация</t>
  </si>
  <si>
    <t>Балансова стойност на продадени стоки</t>
  </si>
  <si>
    <t>Други разходи за дейността</t>
  </si>
  <si>
    <t>Печалба от оперативна дейност</t>
  </si>
  <si>
    <t>Финансови приходи</t>
  </si>
  <si>
    <t>Финансови разходи</t>
  </si>
  <si>
    <t>Финансови приходи/(разходи), нетно</t>
  </si>
  <si>
    <t>Печалба преди данък върху печалбата</t>
  </si>
  <si>
    <t>Разход за данък върху печалбата</t>
  </si>
  <si>
    <t>Други компоненти на всеобхватния доход:</t>
  </si>
  <si>
    <t xml:space="preserve">Неконтролиращо участие </t>
  </si>
  <si>
    <t xml:space="preserve">Изпълнителен директор: </t>
  </si>
  <si>
    <t>д.и.н.Огнян Донев</t>
  </si>
  <si>
    <t>АКТИВ</t>
  </si>
  <si>
    <t>Нетекущи активи</t>
  </si>
  <si>
    <t>Имоти, машини и оборудване</t>
  </si>
  <si>
    <t>Нематериални активи</t>
  </si>
  <si>
    <t>Инвестиционни имоти</t>
  </si>
  <si>
    <t>Текущи активи</t>
  </si>
  <si>
    <t>Материални запаси</t>
  </si>
  <si>
    <t xml:space="preserve">Търговски вземания </t>
  </si>
  <si>
    <t>Вземания от свързани предприятия</t>
  </si>
  <si>
    <t>Парични средства и парични еквиваленти</t>
  </si>
  <si>
    <t>ОБЩО АКТИВИ</t>
  </si>
  <si>
    <t>СОБСТВЕН КАПИТАЛ И ПАСИВИ</t>
  </si>
  <si>
    <t>Основен  акционерен капитал</t>
  </si>
  <si>
    <t>Резерви</t>
  </si>
  <si>
    <t>Неконтролиращо участие</t>
  </si>
  <si>
    <t>ОБЩО СОБСТВЕН КАПИТАЛ</t>
  </si>
  <si>
    <t>ПАСИВИ</t>
  </si>
  <si>
    <t>Нетекущи задължения</t>
  </si>
  <si>
    <t>Дългосрочни банкови заеми</t>
  </si>
  <si>
    <t>Пасиви по отсрочени данъци</t>
  </si>
  <si>
    <t>Други нетекущи задължения</t>
  </si>
  <si>
    <t>Текущи задължения</t>
  </si>
  <si>
    <t>Краткосрочна част на дългосрочни банкови заеми</t>
  </si>
  <si>
    <t>Търговски задължения</t>
  </si>
  <si>
    <t>Задължения към свързани предприятия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</si>
  <si>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</si>
  <si>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</si>
  <si>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</si>
  <si>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</si>
  <si>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</si>
  <si>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</si>
  <si>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</si>
  <si>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</si>
  <si>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</si>
  <si>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Плащания на персонала и за социалното осигуряване</t>
  </si>
  <si>
    <t>Платени данъци (без данъци върху печалбата)</t>
  </si>
  <si>
    <t>Възстановени данъци (без данъци върху печалбата)</t>
  </si>
  <si>
    <t>Платени лихви и банкови такси по заеми за оборотни средства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</si>
  <si>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</si>
  <si>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</si>
  <si>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</si>
  <si>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</si>
  <si>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>Постъпления от продажби на имоти, машини и оборудване</t>
  </si>
  <si>
    <t>Покупки на нематериални активи</t>
  </si>
  <si>
    <t>Парични потоци от финансова дейност</t>
  </si>
  <si>
    <t>Обратно изкупени собствени акции</t>
  </si>
  <si>
    <t>Платени лихви и такси по заеми с инвестиционно предназначение</t>
  </si>
  <si>
    <t>Изплатени дивиденти</t>
  </si>
  <si>
    <t>Парични средства и парични еквиваленти на 1 януари</t>
  </si>
  <si>
    <t xml:space="preserve">                                      д.и.н. Огнян Донев</t>
  </si>
  <si>
    <t>Отнасящ се към притежателите на собствения капитал на дружеството-майка</t>
  </si>
  <si>
    <t>Общо собствен капитал</t>
  </si>
  <si>
    <t>Основен акционерен капитал</t>
  </si>
  <si>
    <t>Законови резерви</t>
  </si>
  <si>
    <t>Преоценъчен резерв - имоти, машини и оборудване</t>
  </si>
  <si>
    <t>Общо</t>
  </si>
  <si>
    <t xml:space="preserve">Разпределение на печалбата за:               </t>
  </si>
  <si>
    <t>* законови резерви</t>
  </si>
  <si>
    <t>Ефекти поети от неконтролиращото участие по:</t>
  </si>
  <si>
    <t>* разпределение на дивиденти</t>
  </si>
  <si>
    <t xml:space="preserve">* увеличение на участия в дъщерни дружества </t>
  </si>
  <si>
    <t>* намаление на участия в дъщерни дружества</t>
  </si>
  <si>
    <t>* дивиденти</t>
  </si>
  <si>
    <t>Активи по отсрочени данъци</t>
  </si>
  <si>
    <t>Началник отдел "Правен":</t>
  </si>
  <si>
    <t>Курсови разлики от преизчисляване на чуждестранни дейности</t>
  </si>
  <si>
    <t>Александър Чаушев</t>
  </si>
  <si>
    <t>Дългосрочни вземания от свързани предприятия</t>
  </si>
  <si>
    <t>Други дългосрочни вземания</t>
  </si>
  <si>
    <t>Предоставени заеми на свързани предприятия</t>
  </si>
  <si>
    <t xml:space="preserve">Получени лихви по предоставени заеми и депозити </t>
  </si>
  <si>
    <t>* емисия на капитал в дъщерни дружества</t>
  </si>
  <si>
    <t xml:space="preserve">Краткосрочни банкови заеми </t>
  </si>
  <si>
    <t>Постъпления от дългосрочни банкови заеми</t>
  </si>
  <si>
    <t>Изплащане на дългосрочни банкови заеми</t>
  </si>
  <si>
    <t xml:space="preserve"> * други компоненти на всеобхватния доход, нетно от данъци</t>
  </si>
  <si>
    <t xml:space="preserve">Компоненти, които могат да бъдат рекласифицирани в печалбата или загубата: </t>
  </si>
  <si>
    <t>Съставител:</t>
  </si>
  <si>
    <t>Людмила Бонджова</t>
  </si>
  <si>
    <t xml:space="preserve">Съставител: </t>
  </si>
  <si>
    <t>Дългосрочни задължения към персонала</t>
  </si>
  <si>
    <t>Правителствени финансирания</t>
  </si>
  <si>
    <t>Неразпределена печалба</t>
  </si>
  <si>
    <t>Прехвърляне към неразпределена печалба</t>
  </si>
  <si>
    <t>Репутация</t>
  </si>
  <si>
    <t>Капитал, отнасящ се към притежателите на                                                  собствения капитал на дружеството - майка</t>
  </si>
  <si>
    <t>Покупки на инвестиции в асоциирани дружества и съвместни дружествa</t>
  </si>
  <si>
    <t>Инвестиции в асоциирани и съвместни дружества</t>
  </si>
  <si>
    <t>Други краткосрочни вземания и активи</t>
  </si>
  <si>
    <t>Задължения по договори за факторинг</t>
  </si>
  <si>
    <t>Изплатени лихви и такси по факторинг</t>
  </si>
  <si>
    <t>Юробанк България АД</t>
  </si>
  <si>
    <t>ИНГ Банк Н.В. - клон София</t>
  </si>
  <si>
    <t>Уникредит  Булбанк АД</t>
  </si>
  <si>
    <t>Платени данъци върху печалбата</t>
  </si>
  <si>
    <t>Бейкър Тили Клиту и Партньори ООД</t>
  </si>
  <si>
    <t>Нетни парични потоци използвани в оперативна дейност</t>
  </si>
  <si>
    <t>Постъпления на суми по факторинг</t>
  </si>
  <si>
    <t>Ефект от обратно изкупени акции</t>
  </si>
  <si>
    <t>Нетни парични потоци използвани в инвестиционна дейност</t>
  </si>
  <si>
    <t>* придобиване на/(освобождаване от) дъщерни дружества</t>
  </si>
  <si>
    <t>Постъпления от краткосрочни банкови заеми (вкл. увеличение на овърдрафти)</t>
  </si>
  <si>
    <t>Изплащане на краткосрочни банкови заеми (вкл. намаление на овърдрафти)</t>
  </si>
  <si>
    <t>Печалба/(Загуба) от придобиване и освобождаване на и от дъщерни дружества</t>
  </si>
  <si>
    <t xml:space="preserve">Компоненти, които няма да бъдат рекласифицирани в печалбата или загубата: </t>
  </si>
  <si>
    <t>Приходи от договори с клиенти</t>
  </si>
  <si>
    <t>Собствениците на дружеството - майка</t>
  </si>
  <si>
    <t>Други дългосрочни капиталови инвестиции</t>
  </si>
  <si>
    <t xml:space="preserve">Покупки на капиталови инвестиции </t>
  </si>
  <si>
    <t xml:space="preserve">Постъпления от продажба на капиталови инвестиции </t>
  </si>
  <si>
    <t>Резерв по финансови активи по справедлива стойност през друг всеобхватен доход</t>
  </si>
  <si>
    <t>Резерв от преизчисления на чуждестранни дейности  във валутата на представяне</t>
  </si>
  <si>
    <t xml:space="preserve">* разпределение на дивиденти </t>
  </si>
  <si>
    <t>КОНСОЛИДИРАН ОТЧЕТ ЗА ВСЕОБХВАТНИЯ ДОХОД</t>
  </si>
  <si>
    <t>КОНСОЛИДИРАН ОТЧЕТ ЗА ФИНАНСОВОТО СЪСТОЯНИЕ</t>
  </si>
  <si>
    <t xml:space="preserve">КОНСОЛИДИРАН ОТЧЕТ ЗА ПАРИЧНИТЕ ПОТОЦИ </t>
  </si>
  <si>
    <t>КОНСОЛИДИРАН ОТЧЕТ ЗА ПРОМЕНИТЕ В СОБСТВЕНИЯ КАПИТАЛ</t>
  </si>
  <si>
    <t xml:space="preserve">Нетна промяна в справедливата стойност на други дългосрочни капиталови инвестиции </t>
  </si>
  <si>
    <t>Нетна печалба за периода</t>
  </si>
  <si>
    <t>ОБЩО ВСЕОБХВАТЕН ДОХОД ЗА ПЕРИОДА</t>
  </si>
  <si>
    <t xml:space="preserve">Нетна печалба за периода, отнасяща се към: </t>
  </si>
  <si>
    <t>Общ всеобхватен доход за периода, отнасящ се към:</t>
  </si>
  <si>
    <t>Друг всеобхватен доход за периода, нетно от данък</t>
  </si>
  <si>
    <t>Парични средства и парични еквиваленти на 31 март</t>
  </si>
  <si>
    <t xml:space="preserve">Общ всеобхватен доход за периода, в т.ч.: </t>
  </si>
  <si>
    <t>Плащания по лизинг</t>
  </si>
  <si>
    <t>Задължения по лизинг</t>
  </si>
  <si>
    <t xml:space="preserve">* дивиденти </t>
  </si>
  <si>
    <t>Иван Бадински</t>
  </si>
  <si>
    <t>14,15</t>
  </si>
  <si>
    <t>Нетни парични потоци от финансова дейност</t>
  </si>
  <si>
    <t>Нетно (намаление)/увеличение на паричните средства и паричните еквиваленти</t>
  </si>
  <si>
    <t>Дългосрочни задължения към свързани лица</t>
  </si>
  <si>
    <t>Краткосрочна част на задължения по лизинг</t>
  </si>
  <si>
    <t>Постъпления от продажба на инвестиции в асоциирани дружества и съвместни дружества</t>
  </si>
  <si>
    <t>Получени правителствени финансирания</t>
  </si>
  <si>
    <t>Печалба от придобиване на и освобождаване от дъщерни дружества</t>
  </si>
  <si>
    <t>Постъпления от освобождаване на дъщерни дружества, нетно от предоставените парични средства</t>
  </si>
  <si>
    <t xml:space="preserve"> * нетна печалба за периода</t>
  </si>
  <si>
    <t>Александър Йотов</t>
  </si>
  <si>
    <t>Печалба от асоциирани и съвместни дружества, нетно</t>
  </si>
  <si>
    <t>Основна нетна печалба на акция</t>
  </si>
  <si>
    <t>BGN</t>
  </si>
  <si>
    <t>1 януари- 31 март 2022</t>
  </si>
  <si>
    <t>Други капиталови компоненти (резерв по издадени варанти)</t>
  </si>
  <si>
    <t>Салдо на 1 януари 2022 година</t>
  </si>
  <si>
    <t>Промени в собствения капитал за 2022 година</t>
  </si>
  <si>
    <t>Салдо на 31 март 2022 година</t>
  </si>
  <si>
    <t>Постъпления / (плащания) свързани с други капиталови компоненти (варанти), нетно</t>
  </si>
  <si>
    <t>Ефекти от продадени права по издадени варанти</t>
  </si>
  <si>
    <t>Други капиталови инвестиции (резерв по издадени варанти)</t>
  </si>
  <si>
    <t>Бисера Лазарова</t>
  </si>
  <si>
    <t xml:space="preserve">Прокуристи: </t>
  </si>
  <si>
    <t>Симеон Донев</t>
  </si>
  <si>
    <t>Дял от другия всеобхватен доход на асоциирани дружества</t>
  </si>
  <si>
    <t>КБС Банк България ЕАД</t>
  </si>
  <si>
    <t>Ситибанк Европа АД, клон България</t>
  </si>
  <si>
    <t>Общинска Банка АД</t>
  </si>
  <si>
    <t>за тримесечния период, завършващ на 31 март 2023 година</t>
  </si>
  <si>
    <t>31 март 2023              BGN'000</t>
  </si>
  <si>
    <t>31 декември 2022               BGN'000</t>
  </si>
  <si>
    <t>1 януари- 31 март 2023</t>
  </si>
  <si>
    <t>Салдо на 1 януари 2023 година</t>
  </si>
  <si>
    <t>Промени в собствения капитал за 2023 година</t>
  </si>
  <si>
    <t>Салдо на 31 март 2023 година</t>
  </si>
  <si>
    <t>Нетна печалба на акция с намалена стойност</t>
  </si>
  <si>
    <t>Предоставени заеми на други предприятия</t>
  </si>
  <si>
    <t>Приложенията на страници от 5 до 141 са неразделна част от консолидирания финансов отчет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</si>
</sst>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i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b/>
      <sz val="9"/>
      <color rgb="FFFF0000"/>
      <name val="Times New Roman"/>
      <family val="1"/>
    </font>
    <font>
      <sz val="11"/>
      <color rgb="FFFF0000"/>
      <name val="Times New Roman Cyr"/>
      <family val="1"/>
    </font>
    <font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8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4" borderId="0" applyNumberFormat="0" applyBorder="0" applyAlignment="0" applyProtection="0"/>
    <xf numFmtId="0" fontId="83" fillId="14" borderId="0" applyNumberFormat="0" applyBorder="0" applyAlignment="0" applyProtection="0"/>
    <xf numFmtId="0" fontId="82" fillId="15" borderId="0" applyNumberFormat="0" applyBorder="0" applyAlignment="0" applyProtection="0"/>
    <xf numFmtId="0" fontId="83" fillId="15" borderId="0" applyNumberFormat="0" applyBorder="0" applyAlignment="0" applyProtection="0"/>
    <xf numFmtId="0" fontId="82" fillId="15" borderId="0" applyNumberFormat="0" applyBorder="0" applyAlignment="0" applyProtection="0"/>
    <xf numFmtId="0" fontId="83" fillId="15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6" borderId="0" applyNumberFormat="0" applyBorder="0" applyAlignment="0" applyProtection="0"/>
    <xf numFmtId="0" fontId="83" fillId="16" borderId="0" applyNumberFormat="0" applyBorder="0" applyAlignment="0" applyProtection="0"/>
    <xf numFmtId="0" fontId="82" fillId="17" borderId="0" applyNumberFormat="0" applyBorder="0" applyAlignment="0" applyProtection="0"/>
    <xf numFmtId="0" fontId="83" fillId="17" borderId="0" applyNumberFormat="0" applyBorder="0" applyAlignment="0" applyProtection="0"/>
    <xf numFmtId="0" fontId="82" fillId="17" borderId="0" applyNumberFormat="0" applyBorder="0" applyAlignment="0" applyProtection="0"/>
    <xf numFmtId="0" fontId="83" fillId="17" borderId="0" applyNumberFormat="0" applyBorder="0" applyAlignment="0" applyProtection="0"/>
    <xf numFmtId="0" fontId="82" fillId="18" borderId="0" applyNumberFormat="0" applyBorder="0" applyAlignment="0" applyProtection="0"/>
    <xf numFmtId="0" fontId="83" fillId="18" borderId="0" applyNumberFormat="0" applyBorder="0" applyAlignment="0" applyProtection="0"/>
    <xf numFmtId="0" fontId="82" fillId="18" borderId="0" applyNumberFormat="0" applyBorder="0" applyAlignment="0" applyProtection="0"/>
    <xf numFmtId="0" fontId="83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19" borderId="0" applyNumberFormat="0" applyBorder="0" applyAlignment="0" applyProtection="0"/>
    <xf numFmtId="0" fontId="82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4" fillId="26" borderId="0" applyNumberFormat="0" applyBorder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5" fillId="27" borderId="1" applyNumberFormat="0" applyAlignment="0" applyProtection="0"/>
    <xf numFmtId="0" fontId="86" fillId="28" borderId="2" applyNumberFormat="0" applyAlignment="0" applyProtection="0"/>
    <xf numFmtId="0" fontId="86" fillId="28" borderId="2" applyNumberFormat="0" applyAlignment="0" applyProtection="0"/>
    <xf numFmtId="0" fontId="86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74" fillId="0" borderId="0" applyFont="0" applyFill="0" applyBorder="0" applyAlignment="0" applyProtection="0"/>
    <xf numFmtId="170" fontId="74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7" fillId="0" borderId="0" applyFont="0" applyFill="0" applyBorder="0" applyAlignment="0" applyProtection="0"/>
    <xf numFmtId="164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8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2" fillId="0" borderId="0" applyFont="0" applyFill="0" applyBorder="0" applyAlignment="0" applyProtection="0"/>
    <xf numFmtId="164" fontId="8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Alignment="0" applyProtection="0"/>
    <xf numFmtId="0" fontId="82" fillId="0" borderId="3" applyFont="0" applyFill="0" applyProtection="0">
      <alignment horizontal="center" vertical="center" wrapText="1"/>
    </xf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89" fillId="29" borderId="0" applyNumberFormat="0" applyBorder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4" fillId="30" borderId="1" applyNumberFormat="0" applyAlignment="0" applyProtection="0"/>
    <xf numFmtId="0" fontId="94" fillId="30" borderId="1" applyNumberFormat="0" applyAlignment="0" applyProtection="0"/>
    <xf numFmtId="0" fontId="94" fillId="30" borderId="1" applyNumberFormat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5" fillId="0" borderId="7" applyNumberFormat="0" applyFill="0" applyAlignment="0" applyProtection="0"/>
    <xf numFmtId="0" fontId="96" fillId="31" borderId="0" applyNumberFormat="0" applyBorder="0" applyAlignment="0" applyProtection="0"/>
    <xf numFmtId="0" fontId="97" fillId="31" borderId="0" applyNumberFormat="0" applyBorder="0" applyAlignment="0" applyProtection="0"/>
    <xf numFmtId="0" fontId="96" fillId="31" borderId="0" applyNumberFormat="0" applyBorder="0" applyAlignment="0" applyProtection="0"/>
    <xf numFmtId="0" fontId="97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2" fillId="0" borderId="0">
      <alignment/>
      <protection/>
    </xf>
    <xf numFmtId="0" fontId="13" fillId="0" borderId="0">
      <alignment/>
      <protection/>
    </xf>
    <xf numFmtId="0" fontId="5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54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4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74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3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4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82" fillId="32" borderId="8" applyNumberFormat="0" applyFont="0" applyAlignment="0" applyProtection="0"/>
    <xf numFmtId="0" fontId="98" fillId="27" borderId="9" applyNumberFormat="0" applyAlignment="0" applyProtection="0"/>
    <xf numFmtId="0" fontId="98" fillId="27" borderId="9" applyNumberFormat="0" applyAlignment="0" applyProtection="0"/>
    <xf numFmtId="0" fontId="9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1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03" fillId="0" borderId="0">
      <alignment/>
      <protection/>
    </xf>
    <xf numFmtId="0" fontId="82" fillId="0" borderId="0">
      <alignment/>
      <protection/>
    </xf>
    <xf numFmtId="0" fontId="55" fillId="0" borderId="0">
      <alignment/>
      <protection/>
    </xf>
    <xf numFmtId="17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82" fillId="0" borderId="0" applyFont="0" applyFill="0" applyBorder="0" applyAlignment="0" applyProtection="0"/>
    <xf numFmtId="174" fontId="73" fillId="33" borderId="11" applyFill="0" applyBorder="0">
      <alignment horizontal="center" vertical="center" wrapText="1"/>
      <protection locked="0"/>
    </xf>
  </cellStyleXfs>
  <cellXfs count="336">
    <xf numFmtId="0" fontId="0" fillId="0" borderId="0" xfId="0" applyAlignment="1">
      <alignment/>
    </xf>
    <xf numFmtId="0" fontId="4" fillId="0" borderId="0" xfId="767" applyFont="1" applyAlignment="1">
      <alignment vertical="center"/>
      <protection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165" fontId="13" fillId="0" borderId="0" xfId="0" applyNumberFormat="1" applyFont="1" applyAlignment="1">
      <alignment horizontal="right"/>
    </xf>
    <xf numFmtId="165" fontId="13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/>
    </xf>
    <xf numFmtId="165" fontId="13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37" fontId="13" fillId="0" borderId="0" xfId="0" applyNumberFormat="1" applyFont="1" applyAlignment="1">
      <alignment horizontal="right"/>
    </xf>
    <xf numFmtId="165" fontId="12" fillId="0" borderId="12" xfId="0" applyNumberFormat="1" applyFont="1" applyBorder="1" applyAlignment="1">
      <alignment horizontal="right"/>
    </xf>
    <xf numFmtId="0" fontId="16" fillId="0" borderId="0" xfId="0" applyFont="1" applyAlignment="1">
      <alignment horizontal="left" vertical="center"/>
    </xf>
    <xf numFmtId="166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165" fontId="13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67" fontId="13" fillId="0" borderId="0" xfId="216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167" fontId="1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65" fontId="16" fillId="0" borderId="0" xfId="216" applyNumberFormat="1" applyFont="1" applyFill="1" applyBorder="1" applyAlignment="1">
      <alignment/>
    </xf>
    <xf numFmtId="165" fontId="17" fillId="0" borderId="0" xfId="0" applyNumberFormat="1" applyFont="1" applyAlignment="1">
      <alignment horizontal="center"/>
    </xf>
    <xf numFmtId="0" fontId="13" fillId="0" borderId="0" xfId="773" applyFont="1" applyAlignment="1">
      <alignment horizontal="center"/>
      <protection/>
    </xf>
    <xf numFmtId="165" fontId="13" fillId="0" borderId="0" xfId="773" applyNumberFormat="1" applyFont="1" applyAlignment="1">
      <alignment horizontal="center" vertical="center"/>
      <protection/>
    </xf>
    <xf numFmtId="0" fontId="13" fillId="0" borderId="0" xfId="773" applyFont="1" applyAlignment="1">
      <alignment horizontal="center" vertical="center"/>
      <protection/>
    </xf>
    <xf numFmtId="0" fontId="13" fillId="0" borderId="0" xfId="773" applyFont="1" applyAlignment="1">
      <alignment horizontal="left" vertical="center"/>
      <protection/>
    </xf>
    <xf numFmtId="165" fontId="13" fillId="0" borderId="0" xfId="0" applyNumberFormat="1" applyFont="1" applyAlignment="1">
      <alignment horizontal="right"/>
    </xf>
    <xf numFmtId="0" fontId="17" fillId="0" borderId="0" xfId="0" applyFont="1" applyAlignment="1">
      <alignment horizontal="left" vertical="center"/>
    </xf>
    <xf numFmtId="0" fontId="10" fillId="0" borderId="0" xfId="773" applyFont="1" applyAlignment="1">
      <alignment horizontal="center" vertical="center"/>
      <protection/>
    </xf>
    <xf numFmtId="165" fontId="13" fillId="0" borderId="0" xfId="773" applyNumberFormat="1" applyFont="1" applyAlignment="1">
      <alignment horizontal="right" vertical="center" wrapText="1"/>
      <protection/>
    </xf>
    <xf numFmtId="0" fontId="18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5" fillId="0" borderId="0" xfId="767" applyFont="1" applyAlignment="1">
      <alignment horizontal="left"/>
      <protection/>
    </xf>
    <xf numFmtId="0" fontId="19" fillId="0" borderId="0" xfId="0" applyFont="1" applyAlignment="1">
      <alignment horizontal="left" vertical="center" wrapText="1"/>
    </xf>
    <xf numFmtId="0" fontId="23" fillId="0" borderId="0" xfId="767" applyFont="1" applyAlignment="1">
      <alignment vertical="center"/>
      <protection/>
    </xf>
    <xf numFmtId="0" fontId="21" fillId="0" borderId="0" xfId="767" applyFont="1" applyAlignment="1">
      <alignment horizontal="right" vertical="center"/>
      <protection/>
    </xf>
    <xf numFmtId="0" fontId="23" fillId="0" borderId="0" xfId="767" applyFont="1" applyAlignment="1">
      <alignment horizontal="center" vertical="center"/>
      <protection/>
    </xf>
    <xf numFmtId="0" fontId="1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3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 wrapText="1"/>
    </xf>
    <xf numFmtId="165" fontId="24" fillId="0" borderId="13" xfId="0" applyNumberFormat="1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 wrapText="1"/>
    </xf>
    <xf numFmtId="165" fontId="24" fillId="0" borderId="0" xfId="0" applyNumberFormat="1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165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vertical="center"/>
    </xf>
    <xf numFmtId="165" fontId="10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165" fontId="24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6" fillId="0" borderId="0" xfId="0" applyFont="1" applyAlignment="1">
      <alignment horizontal="center" wrapText="1"/>
    </xf>
    <xf numFmtId="165" fontId="28" fillId="0" borderId="0" xfId="0" applyNumberFormat="1" applyFont="1" applyAlignment="1">
      <alignment horizontal="right"/>
    </xf>
    <xf numFmtId="0" fontId="13" fillId="0" borderId="0" xfId="767" applyFont="1" applyAlignment="1">
      <alignment vertical="center"/>
      <protection/>
    </xf>
    <xf numFmtId="3" fontId="0" fillId="0" borderId="0" xfId="0" applyNumberFormat="1" applyAlignment="1">
      <alignment/>
    </xf>
    <xf numFmtId="0" fontId="13" fillId="0" borderId="0" xfId="767" applyFont="1" applyAlignment="1">
      <alignment vertical="center" wrapText="1"/>
      <protection/>
    </xf>
    <xf numFmtId="0" fontId="27" fillId="0" borderId="0" xfId="0" applyFont="1" applyAlignment="1">
      <alignment/>
    </xf>
    <xf numFmtId="165" fontId="24" fillId="0" borderId="12" xfId="774" applyNumberFormat="1" applyFont="1" applyBorder="1" applyAlignment="1">
      <alignment horizontal="right" vertical="center"/>
      <protection/>
    </xf>
    <xf numFmtId="165" fontId="24" fillId="0" borderId="0" xfId="774" applyNumberFormat="1" applyFont="1" applyAlignment="1">
      <alignment horizontal="right" vertical="center"/>
      <protection/>
    </xf>
    <xf numFmtId="165" fontId="27" fillId="0" borderId="0" xfId="0" applyNumberFormat="1" applyFont="1" applyAlignment="1">
      <alignment horizontal="right"/>
    </xf>
    <xf numFmtId="165" fontId="24" fillId="0" borderId="14" xfId="774" applyNumberFormat="1" applyFont="1" applyBorder="1" applyAlignment="1">
      <alignment vertical="center"/>
      <protection/>
    </xf>
    <xf numFmtId="165" fontId="10" fillId="0" borderId="0" xfId="0" applyNumberFormat="1" applyFont="1" applyAlignment="1">
      <alignment horizontal="right" vertical="center"/>
    </xf>
    <xf numFmtId="0" fontId="24" fillId="0" borderId="0" xfId="773" applyFont="1" applyAlignment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165" fontId="24" fillId="0" borderId="12" xfId="774" applyNumberFormat="1" applyFont="1" applyBorder="1" applyAlignment="1">
      <alignment vertical="center"/>
      <protection/>
    </xf>
    <xf numFmtId="165" fontId="24" fillId="0" borderId="0" xfId="774" applyNumberFormat="1" applyFont="1" applyAlignment="1">
      <alignment vertical="center"/>
      <protection/>
    </xf>
    <xf numFmtId="0" fontId="24" fillId="0" borderId="0" xfId="773" applyFont="1" applyAlignment="1">
      <alignment horizontal="left" vertical="center"/>
      <protection/>
    </xf>
    <xf numFmtId="165" fontId="24" fillId="0" borderId="13" xfId="774" applyNumberFormat="1" applyFont="1" applyBorder="1" applyAlignment="1">
      <alignment vertical="center"/>
      <protection/>
    </xf>
    <xf numFmtId="0" fontId="3" fillId="0" borderId="0" xfId="767" applyFont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0" fontId="13" fillId="0" borderId="0" xfId="767" applyFont="1" applyAlignment="1">
      <alignment horizontal="left" vertical="center"/>
      <protection/>
    </xf>
    <xf numFmtId="165" fontId="0" fillId="0" borderId="0" xfId="0" applyNumberFormat="1" applyAlignment="1">
      <alignment/>
    </xf>
    <xf numFmtId="0" fontId="29" fillId="0" borderId="0" xfId="0" applyFont="1" applyAlignment="1">
      <alignment horizontal="center" wrapText="1"/>
    </xf>
    <xf numFmtId="165" fontId="30" fillId="0" borderId="0" xfId="0" applyNumberFormat="1" applyFont="1" applyAlignment="1">
      <alignment horizontal="right"/>
    </xf>
    <xf numFmtId="0" fontId="13" fillId="0" borderId="0" xfId="767" applyFont="1" applyAlignment="1">
      <alignment horizontal="left" vertical="center" wrapText="1"/>
      <protection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165" fontId="27" fillId="0" borderId="0" xfId="0" applyNumberFormat="1" applyFont="1" applyAlignment="1">
      <alignment/>
    </xf>
    <xf numFmtId="165" fontId="19" fillId="0" borderId="0" xfId="0" applyNumberFormat="1" applyFont="1" applyAlignment="1">
      <alignment horizontal="left" vertical="center" wrapText="1"/>
    </xf>
    <xf numFmtId="165" fontId="10" fillId="0" borderId="0" xfId="0" applyNumberFormat="1" applyFont="1" applyAlignment="1">
      <alignment horizontal="center"/>
    </xf>
    <xf numFmtId="3" fontId="27" fillId="0" borderId="0" xfId="0" applyNumberFormat="1" applyFont="1" applyAlignment="1">
      <alignment horizontal="right"/>
    </xf>
    <xf numFmtId="0" fontId="13" fillId="0" borderId="0" xfId="775" applyFont="1" applyAlignment="1">
      <alignment vertical="center"/>
      <protection/>
    </xf>
    <xf numFmtId="0" fontId="13" fillId="0" borderId="0" xfId="769" applyFont="1" applyAlignment="1">
      <alignment vertical="center"/>
      <protection/>
    </xf>
    <xf numFmtId="49" fontId="35" fillId="0" borderId="0" xfId="770" applyNumberFormat="1" applyFont="1" applyAlignment="1">
      <alignment horizontal="right" vertical="center" wrapText="1"/>
      <protection/>
    </xf>
    <xf numFmtId="0" fontId="13" fillId="0" borderId="0" xfId="769" applyFont="1">
      <alignment/>
      <protection/>
    </xf>
    <xf numFmtId="15" fontId="36" fillId="0" borderId="0" xfId="767" applyNumberFormat="1" applyFont="1" applyAlignment="1">
      <alignment horizontal="center" vertical="center" wrapText="1"/>
      <protection/>
    </xf>
    <xf numFmtId="165" fontId="35" fillId="0" borderId="0" xfId="770" applyNumberFormat="1" applyFont="1" applyAlignment="1">
      <alignment horizontal="right" vertical="center" wrapText="1"/>
      <protection/>
    </xf>
    <xf numFmtId="0" fontId="37" fillId="0" borderId="0" xfId="769" applyFont="1" applyAlignment="1">
      <alignment horizontal="center"/>
      <protection/>
    </xf>
    <xf numFmtId="165" fontId="13" fillId="0" borderId="0" xfId="769" applyNumberFormat="1" applyFont="1">
      <alignment/>
      <protection/>
    </xf>
    <xf numFmtId="0" fontId="12" fillId="0" borderId="0" xfId="769" applyFont="1">
      <alignment/>
      <protection/>
    </xf>
    <xf numFmtId="165" fontId="12" fillId="0" borderId="12" xfId="772" applyNumberFormat="1" applyFont="1" applyBorder="1" applyAlignment="1">
      <alignment horizontal="right"/>
      <protection/>
    </xf>
    <xf numFmtId="165" fontId="12" fillId="0" borderId="13" xfId="772" applyNumberFormat="1" applyFont="1" applyBorder="1" applyAlignment="1">
      <alignment horizontal="right"/>
      <protection/>
    </xf>
    <xf numFmtId="165" fontId="12" fillId="0" borderId="15" xfId="772" applyNumberFormat="1" applyFont="1" applyBorder="1" applyAlignment="1">
      <alignment horizontal="right"/>
      <protection/>
    </xf>
    <xf numFmtId="165" fontId="13" fillId="0" borderId="0" xfId="769" applyNumberFormat="1" applyFont="1" applyAlignment="1">
      <alignment horizontal="right"/>
      <protection/>
    </xf>
    <xf numFmtId="0" fontId="13" fillId="0" borderId="0" xfId="769" applyFont="1" applyAlignment="1">
      <alignment horizontal="center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767" applyFont="1" applyAlignment="1">
      <alignment horizontal="left" vertical="center"/>
      <protection/>
    </xf>
    <xf numFmtId="0" fontId="15" fillId="0" borderId="0" xfId="767" applyFont="1" applyAlignment="1">
      <alignment horizontal="right" vertical="center"/>
      <protection/>
    </xf>
    <xf numFmtId="0" fontId="21" fillId="0" borderId="0" xfId="767" applyFont="1" applyAlignment="1">
      <alignment vertical="center"/>
      <protection/>
    </xf>
    <xf numFmtId="0" fontId="6" fillId="0" borderId="0" xfId="769" applyFont="1">
      <alignment/>
      <protection/>
    </xf>
    <xf numFmtId="0" fontId="13" fillId="0" borderId="0" xfId="770" applyFont="1" applyAlignment="1">
      <alignment vertical="top"/>
      <protection/>
    </xf>
    <xf numFmtId="0" fontId="13" fillId="0" borderId="0" xfId="770" applyFont="1" applyAlignment="1">
      <alignment vertical="top"/>
      <protection/>
    </xf>
    <xf numFmtId="0" fontId="13" fillId="0" borderId="0" xfId="770" applyFont="1" applyAlignment="1" applyProtection="1">
      <alignment vertical="top"/>
      <protection locked="0"/>
    </xf>
    <xf numFmtId="0" fontId="21" fillId="0" borderId="0" xfId="770" applyFont="1" applyAlignment="1" applyProtection="1">
      <alignment vertical="top"/>
      <protection locked="0"/>
    </xf>
    <xf numFmtId="0" fontId="12" fillId="0" borderId="0" xfId="770" applyFont="1" applyAlignment="1">
      <alignment vertical="center"/>
      <protection/>
    </xf>
    <xf numFmtId="165" fontId="13" fillId="0" borderId="0" xfId="772" applyNumberFormat="1" applyFont="1" applyAlignment="1">
      <alignment horizontal="right"/>
      <protection/>
    </xf>
    <xf numFmtId="165" fontId="12" fillId="0" borderId="15" xfId="0" applyNumberFormat="1" applyFont="1" applyBorder="1" applyAlignment="1">
      <alignment horizontal="right"/>
    </xf>
    <xf numFmtId="165" fontId="12" fillId="0" borderId="0" xfId="770" applyNumberFormat="1" applyFont="1" applyAlignment="1">
      <alignment vertical="center"/>
      <protection/>
    </xf>
    <xf numFmtId="0" fontId="12" fillId="0" borderId="13" xfId="767" applyFont="1" applyBorder="1" applyAlignment="1">
      <alignment vertical="center"/>
      <protection/>
    </xf>
    <xf numFmtId="0" fontId="12" fillId="0" borderId="16" xfId="767" applyFont="1" applyBorder="1" applyAlignment="1">
      <alignment vertical="center"/>
      <protection/>
    </xf>
    <xf numFmtId="0" fontId="10" fillId="0" borderId="0" xfId="0" applyFont="1" applyAlignment="1">
      <alignment/>
    </xf>
    <xf numFmtId="165" fontId="104" fillId="0" borderId="0" xfId="0" applyNumberFormat="1" applyFont="1" applyAlignment="1">
      <alignment/>
    </xf>
    <xf numFmtId="165" fontId="105" fillId="0" borderId="0" xfId="772" applyNumberFormat="1" applyFont="1" applyAlignment="1">
      <alignment horizontal="right"/>
      <protection/>
    </xf>
    <xf numFmtId="0" fontId="0" fillId="0" borderId="0" xfId="0" applyFont="1" applyAlignment="1">
      <alignment/>
    </xf>
    <xf numFmtId="0" fontId="106" fillId="0" borderId="0" xfId="0" applyFont="1" applyAlignment="1">
      <alignment horizontal="center" wrapText="1"/>
    </xf>
    <xf numFmtId="167" fontId="12" fillId="0" borderId="0" xfId="198" applyNumberFormat="1" applyFont="1" applyFill="1" applyBorder="1" applyAlignment="1" applyProtection="1">
      <alignment vertical="center"/>
      <protection/>
    </xf>
    <xf numFmtId="165" fontId="12" fillId="0" borderId="0" xfId="216" applyNumberFormat="1" applyFont="1" applyFill="1" applyBorder="1" applyAlignment="1">
      <alignment/>
    </xf>
    <xf numFmtId="9" fontId="12" fillId="0" borderId="0" xfId="805" applyFont="1" applyFill="1" applyBorder="1" applyAlignment="1">
      <alignment horizontal="right"/>
    </xf>
    <xf numFmtId="165" fontId="33" fillId="0" borderId="0" xfId="216" applyNumberFormat="1" applyFont="1" applyFill="1" applyBorder="1" applyAlignment="1">
      <alignment horizontal="right"/>
    </xf>
    <xf numFmtId="0" fontId="15" fillId="0" borderId="0" xfId="0" applyFont="1" applyAlignment="1">
      <alignment horizontal="left" vertical="center"/>
    </xf>
    <xf numFmtId="0" fontId="15" fillId="0" borderId="0" xfId="767" applyFont="1" applyAlignment="1">
      <alignment horizontal="right"/>
      <protection/>
    </xf>
    <xf numFmtId="0" fontId="13" fillId="0" borderId="0" xfId="0" applyFont="1" applyAlignment="1">
      <alignment horizontal="left" vertical="center" wrapText="1"/>
    </xf>
    <xf numFmtId="165" fontId="13" fillId="0" borderId="0" xfId="769" applyNumberFormat="1" applyFont="1" applyAlignment="1">
      <alignment horizontal="center"/>
      <protection/>
    </xf>
    <xf numFmtId="0" fontId="43" fillId="0" borderId="0" xfId="769" applyFont="1">
      <alignment/>
      <protection/>
    </xf>
    <xf numFmtId="165" fontId="37" fillId="0" borderId="0" xfId="769" applyNumberFormat="1" applyFont="1" applyAlignment="1">
      <alignment horizontal="center"/>
      <protection/>
    </xf>
    <xf numFmtId="0" fontId="10" fillId="0" borderId="13" xfId="776" applyFont="1" applyBorder="1" applyAlignment="1">
      <alignment vertical="center"/>
      <protection/>
    </xf>
    <xf numFmtId="0" fontId="10" fillId="0" borderId="0" xfId="776" applyFont="1" applyAlignment="1">
      <alignment vertical="center"/>
      <protection/>
    </xf>
    <xf numFmtId="0" fontId="10" fillId="0" borderId="16" xfId="776" applyFont="1" applyBorder="1" applyAlignment="1">
      <alignment vertical="center"/>
      <protection/>
    </xf>
    <xf numFmtId="0" fontId="10" fillId="0" borderId="0" xfId="776" applyFont="1" applyAlignment="1">
      <alignment horizontal="left" vertical="center"/>
      <protection/>
    </xf>
    <xf numFmtId="15" fontId="44" fillId="0" borderId="0" xfId="767" applyNumberFormat="1" applyFont="1" applyAlignment="1">
      <alignment horizontal="center" vertical="center" wrapText="1"/>
      <protection/>
    </xf>
    <xf numFmtId="0" fontId="45" fillId="0" borderId="0" xfId="775" applyFont="1" applyAlignment="1" quotePrefix="1">
      <alignment horizontal="left" vertical="center"/>
      <protection/>
    </xf>
    <xf numFmtId="0" fontId="16" fillId="0" borderId="0" xfId="769" applyFont="1" applyAlignment="1">
      <alignment vertical="top" wrapText="1"/>
      <protection/>
    </xf>
    <xf numFmtId="0" fontId="17" fillId="0" borderId="0" xfId="769" applyFont="1" applyAlignment="1">
      <alignment vertical="top" wrapText="1"/>
      <protection/>
    </xf>
    <xf numFmtId="165" fontId="13" fillId="0" borderId="0" xfId="772" applyNumberFormat="1" applyFont="1" applyAlignment="1">
      <alignment horizontal="center" vertical="center"/>
      <protection/>
    </xf>
    <xf numFmtId="0" fontId="13" fillId="0" borderId="0" xfId="0" applyFont="1" applyAlignment="1">
      <alignment/>
    </xf>
    <xf numFmtId="49" fontId="13" fillId="0" borderId="0" xfId="769" applyNumberFormat="1" applyFont="1">
      <alignment/>
      <protection/>
    </xf>
    <xf numFmtId="0" fontId="16" fillId="0" borderId="0" xfId="769" applyFont="1" applyAlignment="1">
      <alignment vertical="top"/>
      <protection/>
    </xf>
    <xf numFmtId="0" fontId="17" fillId="0" borderId="0" xfId="769" applyFont="1" applyAlignment="1">
      <alignment vertical="top"/>
      <protection/>
    </xf>
    <xf numFmtId="0" fontId="37" fillId="0" borderId="0" xfId="769" applyFont="1" applyAlignment="1">
      <alignment horizontal="center" vertical="center"/>
      <protection/>
    </xf>
    <xf numFmtId="168" fontId="37" fillId="0" borderId="0" xfId="769" applyNumberFormat="1" applyFont="1" applyAlignment="1">
      <alignment horizontal="center"/>
      <protection/>
    </xf>
    <xf numFmtId="165" fontId="12" fillId="0" borderId="0" xfId="769" applyNumberFormat="1" applyFont="1">
      <alignment/>
      <protection/>
    </xf>
    <xf numFmtId="165" fontId="12" fillId="0" borderId="0" xfId="769" applyNumberFormat="1" applyFont="1" applyAlignment="1">
      <alignment horizontal="right"/>
      <protection/>
    </xf>
    <xf numFmtId="0" fontId="13" fillId="0" borderId="0" xfId="769" applyFont="1" applyAlignment="1">
      <alignment vertical="top" wrapText="1"/>
      <protection/>
    </xf>
    <xf numFmtId="0" fontId="12" fillId="0" borderId="0" xfId="769" applyFont="1" applyAlignment="1">
      <alignment wrapText="1"/>
      <protection/>
    </xf>
    <xf numFmtId="49" fontId="12" fillId="0" borderId="0" xfId="769" applyNumberFormat="1" applyFont="1" applyAlignment="1">
      <alignment horizontal="center"/>
      <protection/>
    </xf>
    <xf numFmtId="49" fontId="13" fillId="0" borderId="0" xfId="769" applyNumberFormat="1" applyFont="1" applyAlignment="1">
      <alignment horizontal="right"/>
      <protection/>
    </xf>
    <xf numFmtId="0" fontId="23" fillId="0" borderId="0" xfId="777" applyFont="1" applyAlignment="1">
      <alignment horizontal="left" vertical="center"/>
      <protection/>
    </xf>
    <xf numFmtId="0" fontId="15" fillId="0" borderId="0" xfId="767" applyFont="1" applyAlignment="1">
      <alignment vertical="center"/>
      <protection/>
    </xf>
    <xf numFmtId="0" fontId="38" fillId="0" borderId="0" xfId="767" applyFont="1" applyAlignment="1">
      <alignment horizontal="right" vertical="center"/>
      <protection/>
    </xf>
    <xf numFmtId="0" fontId="21" fillId="0" borderId="0" xfId="0" applyFont="1" applyAlignment="1">
      <alignment horizontal="right"/>
    </xf>
    <xf numFmtId="0" fontId="15" fillId="0" borderId="0" xfId="767" applyFont="1" applyAlignment="1">
      <alignment horizontal="left"/>
      <protection/>
    </xf>
    <xf numFmtId="0" fontId="37" fillId="0" borderId="0" xfId="771" applyFont="1">
      <alignment/>
      <protection/>
    </xf>
    <xf numFmtId="0" fontId="13" fillId="0" borderId="0" xfId="771" applyFont="1">
      <alignment/>
      <protection/>
    </xf>
    <xf numFmtId="0" fontId="15" fillId="0" borderId="0" xfId="767" applyFont="1" applyAlignment="1">
      <alignment horizontal="right"/>
      <protection/>
    </xf>
    <xf numFmtId="165" fontId="42" fillId="0" borderId="0" xfId="769" applyNumberFormat="1" applyFont="1" applyAlignment="1">
      <alignment horizontal="center"/>
      <protection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0" fontId="14" fillId="0" borderId="0" xfId="0" applyFont="1" applyAlignment="1">
      <alignment horizontal="center" vertical="top"/>
    </xf>
    <xf numFmtId="167" fontId="28" fillId="0" borderId="0" xfId="216" applyNumberFormat="1" applyFont="1" applyFill="1" applyBorder="1" applyAlignment="1">
      <alignment horizontal="right"/>
    </xf>
    <xf numFmtId="166" fontId="37" fillId="0" borderId="0" xfId="198" applyFont="1" applyFill="1" applyBorder="1" applyAlignment="1">
      <alignment horizontal="center"/>
    </xf>
    <xf numFmtId="0" fontId="4" fillId="0" borderId="13" xfId="767" applyFont="1" applyBorder="1" applyAlignment="1">
      <alignment horizontal="left" vertical="center"/>
      <protection/>
    </xf>
    <xf numFmtId="0" fontId="4" fillId="0" borderId="0" xfId="767" applyFont="1" applyAlignment="1">
      <alignment horizontal="left" vertical="center"/>
      <protection/>
    </xf>
    <xf numFmtId="0" fontId="46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Alignment="1">
      <alignment horizontal="right"/>
    </xf>
    <xf numFmtId="0" fontId="6" fillId="0" borderId="0" xfId="770" applyFont="1" applyAlignment="1">
      <alignment horizontal="left"/>
      <protection/>
    </xf>
    <xf numFmtId="0" fontId="6" fillId="0" borderId="0" xfId="770" applyFont="1" applyAlignment="1">
      <alignment vertical="top"/>
      <protection/>
    </xf>
    <xf numFmtId="0" fontId="5" fillId="0" borderId="13" xfId="767" applyFont="1" applyBorder="1" applyAlignment="1">
      <alignment horizontal="left" vertical="center"/>
      <protection/>
    </xf>
    <xf numFmtId="0" fontId="5" fillId="0" borderId="0" xfId="767" applyFont="1" applyAlignment="1">
      <alignment horizontal="center" vertical="center"/>
      <protection/>
    </xf>
    <xf numFmtId="0" fontId="4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5" fillId="0" borderId="0" xfId="770" applyFont="1" applyAlignment="1">
      <alignment vertical="center" wrapText="1"/>
      <protection/>
    </xf>
    <xf numFmtId="0" fontId="8" fillId="0" borderId="0" xfId="770" applyFont="1" applyAlignment="1">
      <alignment vertical="center" wrapText="1"/>
      <protection/>
    </xf>
    <xf numFmtId="0" fontId="49" fillId="0" borderId="0" xfId="770" applyFont="1" applyAlignment="1">
      <alignment vertical="center" wrapText="1"/>
      <protection/>
    </xf>
    <xf numFmtId="0" fontId="8" fillId="0" borderId="0" xfId="0" applyFont="1" applyAlignment="1">
      <alignment vertical="top"/>
    </xf>
    <xf numFmtId="0" fontId="48" fillId="0" borderId="0" xfId="0" applyFont="1" applyAlignment="1">
      <alignment horizontal="left" vertical="top" wrapText="1" indent="1"/>
    </xf>
    <xf numFmtId="0" fontId="48" fillId="0" borderId="0" xfId="0" applyFont="1" applyAlignment="1">
      <alignment horizontal="left" vertical="top" indent="1"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right" vertical="center" wrapText="1"/>
    </xf>
    <xf numFmtId="0" fontId="4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767" applyFont="1" applyAlignment="1">
      <alignment horizontal="left"/>
      <protection/>
    </xf>
    <xf numFmtId="0" fontId="49" fillId="0" borderId="0" xfId="767" applyFont="1" applyAlignment="1">
      <alignment horizontal="right"/>
      <protection/>
    </xf>
    <xf numFmtId="0" fontId="51" fillId="0" borderId="0" xfId="770" applyFont="1" applyAlignment="1">
      <alignment vertical="top"/>
      <protection/>
    </xf>
    <xf numFmtId="0" fontId="8" fillId="0" borderId="0" xfId="770" applyFont="1" applyAlignment="1">
      <alignment horizontal="left"/>
      <protection/>
    </xf>
    <xf numFmtId="0" fontId="8" fillId="0" borderId="0" xfId="770" applyFont="1" applyAlignment="1">
      <alignment vertical="top"/>
      <protection/>
    </xf>
    <xf numFmtId="0" fontId="6" fillId="0" borderId="13" xfId="770" applyFont="1" applyBorder="1" applyAlignment="1">
      <alignment vertical="top"/>
      <protection/>
    </xf>
    <xf numFmtId="167" fontId="6" fillId="0" borderId="13" xfId="770" applyNumberFormat="1" applyFont="1" applyBorder="1" applyAlignment="1">
      <alignment vertical="top"/>
      <protection/>
    </xf>
    <xf numFmtId="167" fontId="6" fillId="0" borderId="0" xfId="770" applyNumberFormat="1" applyFont="1" applyAlignment="1">
      <alignment vertical="top"/>
      <protection/>
    </xf>
    <xf numFmtId="0" fontId="6" fillId="0" borderId="0" xfId="0" applyFont="1" applyAlignment="1">
      <alignment horizontal="left" vertical="center"/>
    </xf>
    <xf numFmtId="14" fontId="6" fillId="0" borderId="0" xfId="770" applyNumberFormat="1" applyFont="1" applyAlignment="1">
      <alignment vertical="top"/>
      <protection/>
    </xf>
    <xf numFmtId="0" fontId="6" fillId="0" borderId="0" xfId="770" applyFont="1" applyAlignment="1">
      <alignment horizontal="center" vertical="center"/>
      <protection/>
    </xf>
    <xf numFmtId="167" fontId="4" fillId="0" borderId="0" xfId="770" applyNumberFormat="1" applyFont="1" applyAlignment="1">
      <alignment horizontal="center" vertical="center" wrapText="1"/>
      <protection/>
    </xf>
    <xf numFmtId="0" fontId="6" fillId="0" borderId="0" xfId="770" applyFont="1" applyAlignment="1" applyProtection="1">
      <alignment vertical="top"/>
      <protection locked="0"/>
    </xf>
    <xf numFmtId="167" fontId="6" fillId="0" borderId="0" xfId="770" applyNumberFormat="1" applyFont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6" fillId="0" borderId="0" xfId="770" applyFont="1" applyAlignment="1" applyProtection="1">
      <alignment vertical="top"/>
      <protection locked="0"/>
    </xf>
    <xf numFmtId="167" fontId="4" fillId="0" borderId="0" xfId="0" applyNumberFormat="1" applyFont="1" applyAlignment="1">
      <alignment horizontal="right"/>
    </xf>
    <xf numFmtId="0" fontId="47" fillId="0" borderId="0" xfId="770" applyFont="1" applyAlignment="1">
      <alignment vertical="center"/>
      <protection/>
    </xf>
    <xf numFmtId="167" fontId="46" fillId="0" borderId="0" xfId="216" applyNumberFormat="1" applyFont="1" applyFill="1" applyBorder="1" applyAlignment="1" applyProtection="1">
      <alignment horizontal="right"/>
      <protection/>
    </xf>
    <xf numFmtId="167" fontId="6" fillId="0" borderId="0" xfId="216" applyNumberFormat="1" applyFont="1" applyFill="1" applyBorder="1" applyAlignment="1" applyProtection="1">
      <alignment horizontal="right"/>
      <protection/>
    </xf>
    <xf numFmtId="167" fontId="47" fillId="0" borderId="0" xfId="770" applyNumberFormat="1" applyFont="1" applyAlignment="1">
      <alignment vertical="center"/>
      <protection/>
    </xf>
    <xf numFmtId="167" fontId="46" fillId="0" borderId="0" xfId="216" applyNumberFormat="1" applyFont="1" applyFill="1" applyBorder="1" applyAlignment="1" applyProtection="1">
      <alignment vertical="center"/>
      <protection/>
    </xf>
    <xf numFmtId="167" fontId="46" fillId="0" borderId="0" xfId="770" applyNumberFormat="1" applyFont="1" applyAlignment="1">
      <alignment vertical="center"/>
      <protection/>
    </xf>
    <xf numFmtId="167" fontId="6" fillId="0" borderId="0" xfId="770" applyNumberFormat="1" applyFont="1" applyAlignment="1">
      <alignment horizontal="right"/>
      <protection/>
    </xf>
    <xf numFmtId="167" fontId="4" fillId="0" borderId="0" xfId="770" applyNumberFormat="1" applyFont="1" applyAlignment="1">
      <alignment horizontal="right"/>
      <protection/>
    </xf>
    <xf numFmtId="167" fontId="4" fillId="0" borderId="0" xfId="770" applyNumberFormat="1" applyFont="1" applyAlignment="1">
      <alignment vertical="center"/>
      <protection/>
    </xf>
    <xf numFmtId="0" fontId="4" fillId="0" borderId="0" xfId="770" applyFont="1" applyAlignment="1">
      <alignment vertical="center"/>
      <protection/>
    </xf>
    <xf numFmtId="166" fontId="4" fillId="0" borderId="0" xfId="770" applyNumberFormat="1" applyFont="1" applyAlignment="1">
      <alignment vertical="center"/>
      <protection/>
    </xf>
    <xf numFmtId="167" fontId="6" fillId="0" borderId="0" xfId="198" applyNumberFormat="1" applyFont="1" applyFill="1" applyBorder="1" applyAlignment="1" applyProtection="1">
      <alignment horizontal="right"/>
      <protection/>
    </xf>
    <xf numFmtId="167" fontId="4" fillId="0" borderId="15" xfId="770" applyNumberFormat="1" applyFont="1" applyBorder="1" applyAlignment="1">
      <alignment horizontal="right"/>
      <protection/>
    </xf>
    <xf numFmtId="167" fontId="4" fillId="0" borderId="0" xfId="198" applyNumberFormat="1" applyFont="1" applyFill="1" applyBorder="1" applyAlignment="1" applyProtection="1">
      <alignment vertical="center"/>
      <protection/>
    </xf>
    <xf numFmtId="167" fontId="6" fillId="0" borderId="0" xfId="198" applyNumberFormat="1" applyFont="1" applyFill="1" applyBorder="1" applyAlignment="1" applyProtection="1">
      <alignment vertical="center"/>
      <protection/>
    </xf>
    <xf numFmtId="167" fontId="4" fillId="0" borderId="0" xfId="198" applyNumberFormat="1" applyFont="1" applyFill="1" applyBorder="1" applyAlignment="1" applyProtection="1">
      <alignment horizontal="right"/>
      <protection/>
    </xf>
    <xf numFmtId="167" fontId="4" fillId="0" borderId="13" xfId="198" applyNumberFormat="1" applyFont="1" applyFill="1" applyBorder="1" applyAlignment="1" applyProtection="1">
      <alignment vertical="center"/>
      <protection/>
    </xf>
    <xf numFmtId="167" fontId="4" fillId="0" borderId="13" xfId="198" applyNumberFormat="1" applyFont="1" applyFill="1" applyBorder="1" applyAlignment="1" applyProtection="1">
      <alignment horizontal="right"/>
      <protection/>
    </xf>
    <xf numFmtId="167" fontId="4" fillId="0" borderId="13" xfId="216" applyNumberFormat="1" applyFont="1" applyFill="1" applyBorder="1" applyAlignment="1" applyProtection="1">
      <alignment horizontal="right"/>
      <protection/>
    </xf>
    <xf numFmtId="167" fontId="6" fillId="0" borderId="0" xfId="770" applyNumberFormat="1" applyFont="1" applyAlignment="1">
      <alignment vertical="center"/>
      <protection/>
    </xf>
    <xf numFmtId="0" fontId="6" fillId="0" borderId="0" xfId="770" applyFont="1" applyAlignment="1">
      <alignment vertical="center"/>
      <protection/>
    </xf>
    <xf numFmtId="0" fontId="4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7" fillId="0" borderId="0" xfId="767" applyFont="1" applyAlignment="1">
      <alignment vertical="center"/>
      <protection/>
    </xf>
    <xf numFmtId="0" fontId="6" fillId="0" borderId="0" xfId="770" applyFont="1" applyAlignment="1">
      <alignment horizontal="right"/>
      <protection/>
    </xf>
    <xf numFmtId="0" fontId="46" fillId="0" borderId="0" xfId="767" applyFont="1" applyAlignment="1">
      <alignment horizontal="right" vertical="center"/>
      <protection/>
    </xf>
    <xf numFmtId="0" fontId="47" fillId="0" borderId="0" xfId="767" applyFont="1" applyAlignment="1" quotePrefix="1">
      <alignment horizontal="left"/>
      <protection/>
    </xf>
    <xf numFmtId="0" fontId="47" fillId="0" borderId="0" xfId="770" applyFont="1" applyAlignment="1" quotePrefix="1">
      <alignment horizontal="right" vertical="top"/>
      <protection/>
    </xf>
    <xf numFmtId="0" fontId="47" fillId="0" borderId="0" xfId="770" applyFont="1" applyAlignment="1">
      <alignment vertical="top"/>
      <protection/>
    </xf>
    <xf numFmtId="0" fontId="3" fillId="0" borderId="0" xfId="0" applyFont="1" applyAlignment="1">
      <alignment horizontal="center" vertical="top"/>
    </xf>
    <xf numFmtId="0" fontId="3" fillId="0" borderId="0" xfId="770" applyFont="1" applyAlignment="1">
      <alignment horizontal="center" vertical="top" wrapText="1"/>
      <protection/>
    </xf>
    <xf numFmtId="0" fontId="10" fillId="0" borderId="0" xfId="770" applyFont="1" applyAlignment="1">
      <alignment vertical="top"/>
      <protection/>
    </xf>
    <xf numFmtId="167" fontId="10" fillId="0" borderId="0" xfId="770" applyNumberFormat="1" applyFont="1" applyAlignment="1">
      <alignment vertical="top"/>
      <protection/>
    </xf>
    <xf numFmtId="0" fontId="10" fillId="0" borderId="0" xfId="770" applyFont="1" applyAlignment="1" applyProtection="1">
      <alignment vertical="top"/>
      <protection locked="0"/>
    </xf>
    <xf numFmtId="0" fontId="10" fillId="0" borderId="0" xfId="0" applyFont="1" applyAlignment="1">
      <alignment horizontal="center" vertical="top"/>
    </xf>
    <xf numFmtId="167" fontId="10" fillId="0" borderId="0" xfId="770" applyNumberFormat="1" applyFont="1" applyAlignment="1" applyProtection="1">
      <alignment vertical="top"/>
      <protection locked="0"/>
    </xf>
    <xf numFmtId="0" fontId="3" fillId="0" borderId="0" xfId="770" applyFont="1" applyAlignment="1">
      <alignment horizontal="right" wrapText="1"/>
      <protection/>
    </xf>
    <xf numFmtId="167" fontId="24" fillId="0" borderId="12" xfId="216" applyNumberFormat="1" applyFont="1" applyFill="1" applyBorder="1" applyAlignment="1">
      <alignment vertical="center"/>
    </xf>
    <xf numFmtId="167" fontId="12" fillId="0" borderId="0" xfId="770" applyNumberFormat="1" applyFont="1" applyAlignment="1">
      <alignment vertical="center"/>
      <protection/>
    </xf>
    <xf numFmtId="0" fontId="3" fillId="0" borderId="0" xfId="770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0" fontId="5" fillId="0" borderId="0" xfId="0" applyFont="1" applyAlignment="1">
      <alignment vertical="top" wrapText="1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67" fontId="6" fillId="0" borderId="13" xfId="198" applyNumberFormat="1" applyFont="1" applyFill="1" applyBorder="1" applyAlignment="1" applyProtection="1">
      <alignment vertical="center"/>
      <protection/>
    </xf>
    <xf numFmtId="0" fontId="13" fillId="0" borderId="0" xfId="769" applyFont="1" applyAlignment="1">
      <alignment vertical="top"/>
      <protection/>
    </xf>
    <xf numFmtId="167" fontId="0" fillId="0" borderId="0" xfId="0" applyNumberFormat="1" applyAlignment="1">
      <alignment/>
    </xf>
    <xf numFmtId="0" fontId="13" fillId="0" borderId="0" xfId="0" applyFont="1" applyAlignment="1">
      <alignment horizontal="left" vertical="center"/>
    </xf>
    <xf numFmtId="165" fontId="12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10" fillId="0" borderId="0" xfId="0" applyNumberFormat="1" applyFont="1" applyAlignment="1">
      <alignment horizontal="right" vertical="top" wrapText="1"/>
    </xf>
    <xf numFmtId="0" fontId="13" fillId="0" borderId="0" xfId="773" applyFont="1" applyAlignment="1">
      <alignment horizontal="left" vertical="center" wrapText="1"/>
      <protection/>
    </xf>
    <xf numFmtId="164" fontId="13" fillId="0" borderId="0" xfId="0" applyNumberFormat="1" applyFont="1" applyAlignment="1">
      <alignment/>
    </xf>
    <xf numFmtId="169" fontId="13" fillId="0" borderId="0" xfId="0" applyNumberFormat="1" applyFont="1" applyAlignment="1">
      <alignment/>
    </xf>
    <xf numFmtId="0" fontId="107" fillId="0" borderId="0" xfId="0" applyFont="1" applyAlignment="1">
      <alignment horizontal="center" vertical="center"/>
    </xf>
    <xf numFmtId="0" fontId="12" fillId="0" borderId="0" xfId="769" applyFont="1" applyAlignment="1">
      <alignment horizontal="left" wrapText="1"/>
      <protection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167" fontId="108" fillId="0" borderId="0" xfId="198" applyNumberFormat="1" applyFont="1" applyFill="1" applyBorder="1" applyAlignment="1">
      <alignment horizontal="right"/>
    </xf>
    <xf numFmtId="167" fontId="6" fillId="0" borderId="0" xfId="217" applyNumberFormat="1" applyFont="1" applyFill="1" applyBorder="1" applyAlignment="1" applyProtection="1">
      <alignment horizontal="right"/>
      <protection/>
    </xf>
    <xf numFmtId="167" fontId="4" fillId="0" borderId="0" xfId="217" applyNumberFormat="1" applyFont="1" applyFill="1" applyBorder="1" applyAlignment="1" applyProtection="1">
      <alignment vertical="center"/>
      <protection/>
    </xf>
    <xf numFmtId="167" fontId="6" fillId="0" borderId="0" xfId="217" applyNumberFormat="1" applyFont="1" applyFill="1" applyBorder="1" applyAlignment="1" applyProtection="1">
      <alignment vertical="center"/>
      <protection/>
    </xf>
    <xf numFmtId="167" fontId="4" fillId="0" borderId="0" xfId="217" applyNumberFormat="1" applyFont="1" applyFill="1" applyBorder="1" applyAlignment="1" applyProtection="1">
      <alignment horizontal="right"/>
      <protection/>
    </xf>
    <xf numFmtId="0" fontId="3" fillId="0" borderId="0" xfId="773" applyFont="1" applyAlignment="1">
      <alignment horizontal="center" vertical="center"/>
      <protection/>
    </xf>
    <xf numFmtId="0" fontId="109" fillId="0" borderId="0" xfId="0" applyFont="1" applyAlignment="1">
      <alignment/>
    </xf>
    <xf numFmtId="0" fontId="48" fillId="0" borderId="0" xfId="770" applyFont="1" applyAlignment="1">
      <alignment vertical="top"/>
      <protection/>
    </xf>
    <xf numFmtId="0" fontId="28" fillId="0" borderId="0" xfId="0" applyFont="1" applyAlignment="1">
      <alignment horizontal="left" vertical="center"/>
    </xf>
    <xf numFmtId="41" fontId="24" fillId="0" borderId="12" xfId="774" applyNumberFormat="1" applyFont="1" applyBorder="1" applyAlignment="1">
      <alignment horizontal="right" vertical="center"/>
      <protection/>
    </xf>
    <xf numFmtId="41" fontId="24" fillId="0" borderId="0" xfId="774" applyNumberFormat="1" applyFont="1" applyAlignment="1">
      <alignment vertical="center"/>
      <protection/>
    </xf>
    <xf numFmtId="41" fontId="24" fillId="0" borderId="13" xfId="774" applyNumberFormat="1" applyFont="1" applyBorder="1" applyAlignment="1">
      <alignment vertical="center"/>
      <protection/>
    </xf>
    <xf numFmtId="41" fontId="24" fillId="0" borderId="14" xfId="774" applyNumberFormat="1" applyFont="1" applyBorder="1" applyAlignment="1">
      <alignment vertical="center"/>
      <protection/>
    </xf>
    <xf numFmtId="0" fontId="80" fillId="0" borderId="0" xfId="770" applyFont="1" applyAlignment="1">
      <alignment horizontal="right" vertical="top" wrapText="1"/>
      <protection/>
    </xf>
    <xf numFmtId="0" fontId="81" fillId="0" borderId="0" xfId="604" applyFont="1" applyAlignment="1">
      <alignment horizontal="right" vertical="top"/>
      <protection/>
    </xf>
    <xf numFmtId="167" fontId="4" fillId="0" borderId="13" xfId="770" applyNumberFormat="1" applyFont="1" applyBorder="1" applyAlignment="1">
      <alignment horizontal="right"/>
      <protection/>
    </xf>
    <xf numFmtId="167" fontId="6" fillId="0" borderId="13" xfId="770" applyNumberFormat="1" applyFont="1" applyBorder="1" applyAlignment="1">
      <alignment horizontal="right"/>
      <protection/>
    </xf>
    <xf numFmtId="0" fontId="2" fillId="0" borderId="13" xfId="571" applyFont="1" applyBorder="1">
      <alignment/>
      <protection/>
    </xf>
    <xf numFmtId="0" fontId="3" fillId="0" borderId="13" xfId="571" applyFont="1" applyBorder="1">
      <alignment/>
      <protection/>
    </xf>
    <xf numFmtId="0" fontId="4" fillId="0" borderId="13" xfId="571" applyFont="1" applyBorder="1">
      <alignment/>
      <protection/>
    </xf>
    <xf numFmtId="0" fontId="3" fillId="0" borderId="0" xfId="571" applyFont="1">
      <alignment/>
      <protection/>
    </xf>
    <xf numFmtId="0" fontId="2" fillId="0" borderId="0" xfId="571" applyFont="1">
      <alignment/>
      <protection/>
    </xf>
    <xf numFmtId="0" fontId="5" fillId="0" borderId="0" xfId="571" applyFont="1">
      <alignment/>
      <protection/>
    </xf>
    <xf numFmtId="0" fontId="6" fillId="0" borderId="0" xfId="571" applyFont="1">
      <alignment/>
      <protection/>
    </xf>
    <xf numFmtId="0" fontId="4" fillId="0" borderId="0" xfId="571" applyFont="1">
      <alignment/>
      <protection/>
    </xf>
    <xf numFmtId="0" fontId="8" fillId="0" borderId="0" xfId="571" applyFont="1">
      <alignment/>
      <protection/>
    </xf>
    <xf numFmtId="0" fontId="9" fillId="0" borderId="0" xfId="571" applyFont="1">
      <alignment/>
      <protection/>
    </xf>
    <xf numFmtId="0" fontId="3" fillId="0" borderId="0" xfId="571" applyFont="1" applyAlignment="1">
      <alignment horizontal="right"/>
      <protection/>
    </xf>
    <xf numFmtId="0" fontId="10" fillId="0" borderId="0" xfId="571" applyFont="1">
      <alignment/>
      <protection/>
    </xf>
    <xf numFmtId="2" fontId="1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67" fontId="108" fillId="0" borderId="0" xfId="216" applyNumberFormat="1" applyFont="1" applyFill="1" applyBorder="1" applyAlignment="1">
      <alignment horizontal="right"/>
    </xf>
    <xf numFmtId="167" fontId="6" fillId="0" borderId="13" xfId="198" applyNumberFormat="1" applyFont="1" applyFill="1" applyBorder="1" applyAlignment="1" applyProtection="1">
      <alignment horizontal="right"/>
      <protection/>
    </xf>
    <xf numFmtId="167" fontId="6" fillId="0" borderId="16" xfId="198" applyNumberFormat="1" applyFont="1" applyFill="1" applyBorder="1" applyAlignment="1" applyProtection="1">
      <alignment horizontal="right"/>
      <protection/>
    </xf>
    <xf numFmtId="167" fontId="6" fillId="0" borderId="16" xfId="198" applyNumberFormat="1" applyFont="1" applyFill="1" applyBorder="1" applyAlignment="1" applyProtection="1">
      <alignment vertical="center"/>
      <protection/>
    </xf>
    <xf numFmtId="167" fontId="4" fillId="0" borderId="16" xfId="198" applyNumberFormat="1" applyFont="1" applyFill="1" applyBorder="1" applyAlignment="1" applyProtection="1">
      <alignment vertical="center"/>
      <protection/>
    </xf>
    <xf numFmtId="168" fontId="12" fillId="0" borderId="0" xfId="773" applyNumberFormat="1" applyFont="1" applyAlignment="1">
      <alignment horizontal="right" vertical="center" wrapText="1"/>
      <protection/>
    </xf>
    <xf numFmtId="0" fontId="22" fillId="0" borderId="0" xfId="0" applyFont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left" wrapText="1"/>
    </xf>
    <xf numFmtId="0" fontId="3" fillId="0" borderId="0" xfId="770" applyFont="1" applyAlignment="1">
      <alignment horizontal="right" vertical="top" wrapText="1"/>
      <protection/>
    </xf>
    <xf numFmtId="0" fontId="10" fillId="0" borderId="0" xfId="0" applyFont="1" applyAlignment="1">
      <alignment horizontal="right" vertical="top"/>
    </xf>
    <xf numFmtId="0" fontId="12" fillId="0" borderId="0" xfId="767" applyFont="1" applyAlignment="1">
      <alignment horizontal="left" vertical="center"/>
      <protection/>
    </xf>
    <xf numFmtId="0" fontId="10" fillId="0" borderId="0" xfId="0" applyFont="1" applyAlignment="1">
      <alignment horizontal="left" vertical="center"/>
    </xf>
    <xf numFmtId="0" fontId="4" fillId="0" borderId="0" xfId="773" applyFont="1" applyAlignment="1">
      <alignment horizontal="center" vertical="center"/>
      <protection/>
    </xf>
    <xf numFmtId="0" fontId="8" fillId="0" borderId="0" xfId="770" applyFont="1">
      <alignment/>
      <protection/>
    </xf>
    <xf numFmtId="0" fontId="8" fillId="0" borderId="0" xfId="0" applyFont="1" applyAlignment="1">
      <alignment/>
    </xf>
    <xf numFmtId="0" fontId="80" fillId="0" borderId="0" xfId="770" applyFont="1" applyAlignment="1">
      <alignment horizontal="right" vertical="top" wrapText="1"/>
      <protection/>
    </xf>
    <xf numFmtId="0" fontId="81" fillId="0" borderId="0" xfId="604" applyFont="1" applyAlignment="1">
      <alignment horizontal="right" vertical="top"/>
      <protection/>
    </xf>
  </cellXfs>
  <cellStyles count="867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3" xfId="19"/>
    <cellStyle name="20% - Accent1 2 4" xfId="20"/>
    <cellStyle name="20% - Accent1 3" xfId="21"/>
    <cellStyle name="20% - Accent1 3 2" xfId="22"/>
    <cellStyle name="20% - Accent1 4" xfId="23"/>
    <cellStyle name="20% - Accent1 5" xfId="24"/>
    <cellStyle name="20% - Accent1 6" xfId="25"/>
    <cellStyle name="20% - Accent2" xfId="26"/>
    <cellStyle name="20% - Accent2 2" xfId="27"/>
    <cellStyle name="20% - Accent2 2 2" xfId="28"/>
    <cellStyle name="20% - Accent2 2 2 2" xfId="29"/>
    <cellStyle name="20% - Accent2 2 3" xfId="30"/>
    <cellStyle name="20% - Accent2 2 4" xfId="31"/>
    <cellStyle name="20% - Accent2 3" xfId="32"/>
    <cellStyle name="20% - Accent2 3 2" xfId="33"/>
    <cellStyle name="20% - Accent2 4" xfId="34"/>
    <cellStyle name="20% - Accent2 5" xfId="35"/>
    <cellStyle name="20% - Accent2 6" xfId="36"/>
    <cellStyle name="20% - Accent3" xfId="37"/>
    <cellStyle name="20% - Accent3 2" xfId="38"/>
    <cellStyle name="20% - Accent3 2 2" xfId="39"/>
    <cellStyle name="20% - Accent3 2 2 2" xfId="40"/>
    <cellStyle name="20% - Accent3 2 3" xfId="41"/>
    <cellStyle name="20% - Accent3 2 4" xfId="42"/>
    <cellStyle name="20% - Accent3 3" xfId="43"/>
    <cellStyle name="20% - Accent3 3 2" xfId="44"/>
    <cellStyle name="20% - Accent3 4" xfId="45"/>
    <cellStyle name="20% - Accent3 5" xfId="46"/>
    <cellStyle name="20% - Accent3 6" xfId="47"/>
    <cellStyle name="20% - Accent4" xfId="48"/>
    <cellStyle name="20% - Accent4 2" xfId="49"/>
    <cellStyle name="20% - Accent4 2 2" xfId="50"/>
    <cellStyle name="20% - Accent4 2 2 2" xfId="51"/>
    <cellStyle name="20% - Accent4 2 3" xfId="52"/>
    <cellStyle name="20% - Accent4 2 4" xfId="53"/>
    <cellStyle name="20% - Accent4 3" xfId="54"/>
    <cellStyle name="20% - Accent4 3 2" xfId="55"/>
    <cellStyle name="20% - Accent4 4" xfId="56"/>
    <cellStyle name="20% - Accent4 5" xfId="57"/>
    <cellStyle name="20% - Accent4 6" xfId="58"/>
    <cellStyle name="20% - Accent5" xfId="59"/>
    <cellStyle name="20% - Accent5 2" xfId="60"/>
    <cellStyle name="20% - Accent5 2 2" xfId="61"/>
    <cellStyle name="20% - Accent5 2 2 2" xfId="62"/>
    <cellStyle name="20% - Accent5 2 3" xfId="63"/>
    <cellStyle name="20% - Accent5 2 4" xfId="64"/>
    <cellStyle name="20% - Accent5 3" xfId="65"/>
    <cellStyle name="20% - Accent5 3 2" xfId="66"/>
    <cellStyle name="20% - Accent5 4" xfId="67"/>
    <cellStyle name="20% - Accent5 5" xfId="68"/>
    <cellStyle name="20% - Accent5 6" xfId="69"/>
    <cellStyle name="20% - Accent6" xfId="70"/>
    <cellStyle name="20% - Accent6 2" xfId="71"/>
    <cellStyle name="20% - Accent6 2 2" xfId="72"/>
    <cellStyle name="20% - Accent6 2 2 2" xfId="73"/>
    <cellStyle name="20% - Accent6 2 3" xfId="74"/>
    <cellStyle name="20% - Accent6 2 4" xfId="75"/>
    <cellStyle name="20% - Accent6 3" xfId="76"/>
    <cellStyle name="20% - Accent6 3 2" xfId="77"/>
    <cellStyle name="20% - Accent6 4" xfId="78"/>
    <cellStyle name="20% - Accent6 5" xfId="79"/>
    <cellStyle name="20% - Accent6 6" xfId="80"/>
    <cellStyle name="40% - Accent1" xfId="81"/>
    <cellStyle name="40% - Accent1 2" xfId="82"/>
    <cellStyle name="40% - Accent1 2 2" xfId="83"/>
    <cellStyle name="40% - Accent1 2 2 2" xfId="84"/>
    <cellStyle name="40% - Accent1 2 3" xfId="85"/>
    <cellStyle name="40% - Accent1 2 4" xfId="86"/>
    <cellStyle name="40% - Accent1 3" xfId="87"/>
    <cellStyle name="40% - Accent1 3 2" xfId="88"/>
    <cellStyle name="40% - Accent1 4" xfId="89"/>
    <cellStyle name="40% - Accent1 5" xfId="90"/>
    <cellStyle name="40% - Accent1 6" xfId="91"/>
    <cellStyle name="40% - Accent2" xfId="92"/>
    <cellStyle name="40% - Accent2 2" xfId="93"/>
    <cellStyle name="40% - Accent2 2 2" xfId="94"/>
    <cellStyle name="40% - Accent2 2 2 2" xfId="95"/>
    <cellStyle name="40% - Accent2 2 3" xfId="96"/>
    <cellStyle name="40% - Accent2 2 4" xfId="97"/>
    <cellStyle name="40% - Accent2 3" xfId="98"/>
    <cellStyle name="40% - Accent2 3 2" xfId="99"/>
    <cellStyle name="40% - Accent2 4" xfId="100"/>
    <cellStyle name="40% - Accent2 5" xfId="101"/>
    <cellStyle name="40% - Accent2 6" xfId="102"/>
    <cellStyle name="40% - Accent3" xfId="103"/>
    <cellStyle name="40% - Accent3 2" xfId="104"/>
    <cellStyle name="40% - Accent3 2 2" xfId="105"/>
    <cellStyle name="40% - Accent3 2 2 2" xfId="106"/>
    <cellStyle name="40% - Accent3 2 3" xfId="107"/>
    <cellStyle name="40% - Accent3 2 4" xfId="108"/>
    <cellStyle name="40% - Accent3 3" xfId="109"/>
    <cellStyle name="40% - Accent3 3 2" xfId="110"/>
    <cellStyle name="40% - Accent3 4" xfId="111"/>
    <cellStyle name="40% - Accent3 5" xfId="112"/>
    <cellStyle name="40% - Accent3 6" xfId="113"/>
    <cellStyle name="40% - Accent4" xfId="114"/>
    <cellStyle name="40% - Accent4 2" xfId="115"/>
    <cellStyle name="40% - Accent4 2 2" xfId="116"/>
    <cellStyle name="40% - Accent4 2 2 2" xfId="117"/>
    <cellStyle name="40% - Accent4 2 3" xfId="118"/>
    <cellStyle name="40% - Accent4 2 4" xfId="119"/>
    <cellStyle name="40% - Accent4 3" xfId="120"/>
    <cellStyle name="40% - Accent4 3 2" xfId="121"/>
    <cellStyle name="40% - Accent4 4" xfId="122"/>
    <cellStyle name="40% - Accent4 5" xfId="123"/>
    <cellStyle name="40% - Accent4 6" xfId="124"/>
    <cellStyle name="40% - Accent5" xfId="125"/>
    <cellStyle name="40% - Accent5 2" xfId="126"/>
    <cellStyle name="40% - Accent5 2 2" xfId="127"/>
    <cellStyle name="40% - Accent5 2 2 2" xfId="128"/>
    <cellStyle name="40% - Accent5 2 3" xfId="129"/>
    <cellStyle name="40% - Accent5 2 4" xfId="130"/>
    <cellStyle name="40% - Accent5 3" xfId="131"/>
    <cellStyle name="40% - Accent5 3 2" xfId="132"/>
    <cellStyle name="40% - Accent5 4" xfId="133"/>
    <cellStyle name="40% - Accent5 5" xfId="134"/>
    <cellStyle name="40% - Accent5 6" xfId="135"/>
    <cellStyle name="40% - Accent6" xfId="136"/>
    <cellStyle name="40% - Accent6 2" xfId="137"/>
    <cellStyle name="40% - Accent6 2 2" xfId="138"/>
    <cellStyle name="40% - Accent6 2 2 2" xfId="139"/>
    <cellStyle name="40% - Accent6 2 3" xfId="140"/>
    <cellStyle name="40% - Accent6 2 4" xfId="141"/>
    <cellStyle name="40% - Accent6 3" xfId="142"/>
    <cellStyle name="40% - Accent6 3 2" xfId="143"/>
    <cellStyle name="40% - Accent6 4" xfId="144"/>
    <cellStyle name="40% - Accent6 5" xfId="145"/>
    <cellStyle name="40% - Accent6 6" xfId="146"/>
    <cellStyle name="60% - Accent1" xfId="147"/>
    <cellStyle name="60% - Accent1 2" xfId="148"/>
    <cellStyle name="60% - Accent1 2 2" xfId="149"/>
    <cellStyle name="60% - Accent1 3" xfId="150"/>
    <cellStyle name="60% - Accent2" xfId="151"/>
    <cellStyle name="60% - Accent2 2" xfId="152"/>
    <cellStyle name="60% - Accent2 2 2" xfId="153"/>
    <cellStyle name="60% - Accent2 3" xfId="154"/>
    <cellStyle name="60% - Accent3" xfId="155"/>
    <cellStyle name="60% - Accent3 2" xfId="156"/>
    <cellStyle name="60% - Accent3 2 2" xfId="157"/>
    <cellStyle name="60% - Accent3 3" xfId="158"/>
    <cellStyle name="60% - Accent4" xfId="159"/>
    <cellStyle name="60% - Accent4 2" xfId="160"/>
    <cellStyle name="60% - Accent4 2 2" xfId="161"/>
    <cellStyle name="60% - Accent4 3" xfId="162"/>
    <cellStyle name="60% - Accent5" xfId="163"/>
    <cellStyle name="60% - Accent5 2" xfId="164"/>
    <cellStyle name="60% - Accent5 2 2" xfId="165"/>
    <cellStyle name="60% - Accent5 3" xfId="166"/>
    <cellStyle name="60% - Accent6" xfId="167"/>
    <cellStyle name="60% - Accent6 2" xfId="168"/>
    <cellStyle name="60% - Accent6 2 2" xfId="169"/>
    <cellStyle name="60% - Accent6 3" xfId="170"/>
    <cellStyle name="Accent1" xfId="171"/>
    <cellStyle name="Accent1 2" xfId="172"/>
    <cellStyle name="Accent1 2 2" xfId="173"/>
    <cellStyle name="Accent2" xfId="174"/>
    <cellStyle name="Accent2 2" xfId="175"/>
    <cellStyle name="Accent2 2 2" xfId="176"/>
    <cellStyle name="Accent3" xfId="177"/>
    <cellStyle name="Accent3 2" xfId="178"/>
    <cellStyle name="Accent3 2 2" xfId="179"/>
    <cellStyle name="Accent4" xfId="180"/>
    <cellStyle name="Accent4 2" xfId="181"/>
    <cellStyle name="Accent4 2 2" xfId="182"/>
    <cellStyle name="Accent5" xfId="183"/>
    <cellStyle name="Accent5 2" xfId="184"/>
    <cellStyle name="Accent5 2 2" xfId="185"/>
    <cellStyle name="Accent6" xfId="186"/>
    <cellStyle name="Accent6 2" xfId="187"/>
    <cellStyle name="Accent6 2 2" xfId="188"/>
    <cellStyle name="Bad" xfId="189"/>
    <cellStyle name="Bad 2" xfId="190"/>
    <cellStyle name="Bad 2 2" xfId="191"/>
    <cellStyle name="Calculation" xfId="192"/>
    <cellStyle name="Calculation 2" xfId="193"/>
    <cellStyle name="Calculation 2 2" xfId="194"/>
    <cellStyle name="Check Cell" xfId="195"/>
    <cellStyle name="Check Cell 2" xfId="196"/>
    <cellStyle name="Check Cell 2 2" xfId="197"/>
    <cellStyle name="Comma" xfId="198"/>
    <cellStyle name="Comma [0]" xfId="199"/>
    <cellStyle name="Comma 10" xfId="200"/>
    <cellStyle name="Comma 10 2" xfId="201"/>
    <cellStyle name="Comma 10 3" xfId="202"/>
    <cellStyle name="Comma 11" xfId="203"/>
    <cellStyle name="Comma 11 2" xfId="204"/>
    <cellStyle name="Comma 11 3" xfId="205"/>
    <cellStyle name="Comma 12" xfId="206"/>
    <cellStyle name="Comma 12 2" xfId="207"/>
    <cellStyle name="Comma 12 3" xfId="208"/>
    <cellStyle name="Comma 13" xfId="209"/>
    <cellStyle name="Comma 14" xfId="210"/>
    <cellStyle name="Comma 15" xfId="211"/>
    <cellStyle name="Comma 16" xfId="212"/>
    <cellStyle name="Comma 17" xfId="213"/>
    <cellStyle name="Comma 18" xfId="214"/>
    <cellStyle name="Comma 19" xfId="215"/>
    <cellStyle name="Comma 2" xfId="216"/>
    <cellStyle name="Comma 2 2" xfId="217"/>
    <cellStyle name="Comma 2 2 2" xfId="218"/>
    <cellStyle name="Comma 2 2 2 2" xfId="219"/>
    <cellStyle name="Comma 2 2 2 2 2" xfId="220"/>
    <cellStyle name="Comma 2 2 2 3" xfId="221"/>
    <cellStyle name="Comma 2 2 3" xfId="222"/>
    <cellStyle name="Comma 2 2 3 2" xfId="223"/>
    <cellStyle name="Comma 2 2 3 3" xfId="224"/>
    <cellStyle name="Comma 2 2 4" xfId="225"/>
    <cellStyle name="Comma 2 2 5" xfId="226"/>
    <cellStyle name="Comma 2 2 6" xfId="227"/>
    <cellStyle name="Comma 2 3" xfId="228"/>
    <cellStyle name="Comma 2 3 2" xfId="229"/>
    <cellStyle name="Comma 2 3 2 2" xfId="230"/>
    <cellStyle name="Comma 2 3 2 3" xfId="231"/>
    <cellStyle name="Comma 2 3 2 4" xfId="232"/>
    <cellStyle name="Comma 2 3 3" xfId="233"/>
    <cellStyle name="Comma 2 3 3 2" xfId="234"/>
    <cellStyle name="Comma 2 3 4" xfId="235"/>
    <cellStyle name="Comma 2 3 5" xfId="236"/>
    <cellStyle name="Comma 2 3 6" xfId="237"/>
    <cellStyle name="Comma 2 4" xfId="238"/>
    <cellStyle name="Comma 2 4 2" xfId="239"/>
    <cellStyle name="Comma 2 4 2 2" xfId="240"/>
    <cellStyle name="Comma 2 4 3" xfId="241"/>
    <cellStyle name="Comma 2 4 4" xfId="242"/>
    <cellStyle name="Comma 2 5" xfId="243"/>
    <cellStyle name="Comma 2 5 2" xfId="244"/>
    <cellStyle name="Comma 2 5 2 2" xfId="245"/>
    <cellStyle name="Comma 2 5 3" xfId="246"/>
    <cellStyle name="Comma 2 6" xfId="247"/>
    <cellStyle name="Comma 2 6 2" xfId="248"/>
    <cellStyle name="Comma 2 7" xfId="249"/>
    <cellStyle name="Comma 2 8" xfId="250"/>
    <cellStyle name="Comma 3" xfId="251"/>
    <cellStyle name="Comma 3 2" xfId="252"/>
    <cellStyle name="Comma 3 2 2" xfId="253"/>
    <cellStyle name="Comma 3 2 2 2" xfId="254"/>
    <cellStyle name="Comma 3 2 2 3" xfId="255"/>
    <cellStyle name="Comma 3 2 2 4" xfId="256"/>
    <cellStyle name="Comma 3 2 3" xfId="257"/>
    <cellStyle name="Comma 3 2 4" xfId="258"/>
    <cellStyle name="Comma 3 2 5" xfId="259"/>
    <cellStyle name="Comma 3 3" xfId="260"/>
    <cellStyle name="Comma 3 3 2" xfId="261"/>
    <cellStyle name="Comma 3 3 2 2" xfId="262"/>
    <cellStyle name="Comma 3 3 3" xfId="263"/>
    <cellStyle name="Comma 3 3 4" xfId="264"/>
    <cellStyle name="Comma 3 3 5" xfId="265"/>
    <cellStyle name="Comma 3 4" xfId="266"/>
    <cellStyle name="Comma 3 4 2" xfId="267"/>
    <cellStyle name="Comma 3 4 3" xfId="268"/>
    <cellStyle name="Comma 3 4 4" xfId="269"/>
    <cellStyle name="Comma 3 4 5" xfId="270"/>
    <cellStyle name="Comma 3 5" xfId="271"/>
    <cellStyle name="Comma 3 5 2" xfId="272"/>
    <cellStyle name="Comma 3 5 3" xfId="273"/>
    <cellStyle name="Comma 3 6" xfId="274"/>
    <cellStyle name="Comma 3 7" xfId="275"/>
    <cellStyle name="Comma 4" xfId="276"/>
    <cellStyle name="Comma 4 2" xfId="277"/>
    <cellStyle name="Comma 4 2 2" xfId="278"/>
    <cellStyle name="Comma 4 2 2 2" xfId="279"/>
    <cellStyle name="Comma 4 2 3" xfId="280"/>
    <cellStyle name="Comma 4 2 3 2" xfId="281"/>
    <cellStyle name="Comma 4 2 4" xfId="282"/>
    <cellStyle name="Comma 4 2 5" xfId="283"/>
    <cellStyle name="Comma 4 2 6" xfId="284"/>
    <cellStyle name="Comma 4 3" xfId="285"/>
    <cellStyle name="Comma 4 3 2" xfId="286"/>
    <cellStyle name="Comma 4 3 2 2" xfId="287"/>
    <cellStyle name="Comma 4 3 3" xfId="288"/>
    <cellStyle name="Comma 4 3 4" xfId="289"/>
    <cellStyle name="Comma 4 4" xfId="290"/>
    <cellStyle name="Comma 4 4 2" xfId="291"/>
    <cellStyle name="Comma 4 4 3" xfId="292"/>
    <cellStyle name="Comma 4 5" xfId="293"/>
    <cellStyle name="Comma 4 5 2" xfId="294"/>
    <cellStyle name="Comma 4 6" xfId="295"/>
    <cellStyle name="Comma 4 7" xfId="296"/>
    <cellStyle name="Comma 5" xfId="297"/>
    <cellStyle name="Comma 5 2" xfId="298"/>
    <cellStyle name="Comma 5 2 2" xfId="299"/>
    <cellStyle name="Comma 5 2 2 2" xfId="300"/>
    <cellStyle name="Comma 5 2 3" xfId="301"/>
    <cellStyle name="Comma 5 2 4" xfId="302"/>
    <cellStyle name="Comma 5 2 5" xfId="303"/>
    <cellStyle name="Comma 5 2 6" xfId="304"/>
    <cellStyle name="Comma 5 3" xfId="305"/>
    <cellStyle name="Comma 5 3 2" xfId="306"/>
    <cellStyle name="Comma 5 3 3" xfId="307"/>
    <cellStyle name="Comma 5 3 4" xfId="308"/>
    <cellStyle name="Comma 5 4" xfId="309"/>
    <cellStyle name="Comma 5 4 2" xfId="310"/>
    <cellStyle name="Comma 5 4 3" xfId="311"/>
    <cellStyle name="Comma 5 5" xfId="312"/>
    <cellStyle name="Comma 5 6" xfId="313"/>
    <cellStyle name="Comma 5 7" xfId="314"/>
    <cellStyle name="Comma 6" xfId="315"/>
    <cellStyle name="Comma 6 2" xfId="316"/>
    <cellStyle name="Comma 6 2 2" xfId="317"/>
    <cellStyle name="Comma 6 2 3" xfId="318"/>
    <cellStyle name="Comma 6 2 4" xfId="319"/>
    <cellStyle name="Comma 6 3" xfId="320"/>
    <cellStyle name="Comma 6 3 2" xfId="321"/>
    <cellStyle name="Comma 6 4" xfId="322"/>
    <cellStyle name="Comma 6 5" xfId="323"/>
    <cellStyle name="Comma 6 6" xfId="324"/>
    <cellStyle name="Comma 7" xfId="325"/>
    <cellStyle name="Comma 7 2" xfId="326"/>
    <cellStyle name="Comma 7 2 2" xfId="327"/>
    <cellStyle name="Comma 7 3" xfId="328"/>
    <cellStyle name="Comma 7 3 2" xfId="329"/>
    <cellStyle name="Comma 7 4" xfId="330"/>
    <cellStyle name="Comma 7 4 2" xfId="331"/>
    <cellStyle name="Comma 7 5" xfId="332"/>
    <cellStyle name="Comma 7 6" xfId="333"/>
    <cellStyle name="Comma 8" xfId="334"/>
    <cellStyle name="Comma 8 2" xfId="335"/>
    <cellStyle name="Comma 8 2 2" xfId="336"/>
    <cellStyle name="Comma 8 2 3" xfId="337"/>
    <cellStyle name="Comma 8 3" xfId="338"/>
    <cellStyle name="Comma 8 3 2" xfId="339"/>
    <cellStyle name="Comma 8 4" xfId="340"/>
    <cellStyle name="Comma 9" xfId="341"/>
    <cellStyle name="Comma 9 2" xfId="342"/>
    <cellStyle name="Comma 9 3" xfId="343"/>
    <cellStyle name="Comma 9 4" xfId="344"/>
    <cellStyle name="Currency" xfId="345"/>
    <cellStyle name="Currency [0]" xfId="346"/>
    <cellStyle name="Currency 2" xfId="347"/>
    <cellStyle name="Euro" xfId="348"/>
    <cellStyle name="Euro 2" xfId="349"/>
    <cellStyle name="Explanatory Text" xfId="350"/>
    <cellStyle name="Explanatory Text 2" xfId="351"/>
    <cellStyle name="Explanatory Text 2 2" xfId="352"/>
    <cellStyle name="FormatedNumberBorderPatern" xfId="353"/>
    <cellStyle name="FormatedNumberBorderPatern 10" xfId="354"/>
    <cellStyle name="FormatedNumberBorderPatern 10 2" xfId="355"/>
    <cellStyle name="FormatedNumberBorderPatern 10 2 2" xfId="356"/>
    <cellStyle name="FormatedNumberBorderPatern 10 2 2 2" xfId="357"/>
    <cellStyle name="FormatedNumberBorderPatern 10 2 3" xfId="358"/>
    <cellStyle name="FormatedNumberBorderPatern 10 3" xfId="359"/>
    <cellStyle name="FormatedNumberBorderPatern 10 3 2" xfId="360"/>
    <cellStyle name="FormatedNumberBorderPatern 10 3 2 2" xfId="361"/>
    <cellStyle name="FormatedNumberBorderPatern 10 3 3" xfId="362"/>
    <cellStyle name="FormatedNumberBorderPatern 10 4" xfId="363"/>
    <cellStyle name="FormatedNumberBorderPatern 10 4 2" xfId="364"/>
    <cellStyle name="FormatedNumberBorderPatern 10 5" xfId="365"/>
    <cellStyle name="FormatedNumberBorderPatern 10 6" xfId="366"/>
    <cellStyle name="FormatedNumberBorderPatern 10 7" xfId="367"/>
    <cellStyle name="FormatedNumberBorderPatern 10 8" xfId="368"/>
    <cellStyle name="FormatedNumberBorderPatern 11" xfId="369"/>
    <cellStyle name="FormatedNumberBorderPatern 11 2" xfId="370"/>
    <cellStyle name="FormatedNumberBorderPatern 11 2 2" xfId="371"/>
    <cellStyle name="FormatedNumberBorderPatern 11 2 2 2" xfId="372"/>
    <cellStyle name="FormatedNumberBorderPatern 11 2 3" xfId="373"/>
    <cellStyle name="FormatedNumberBorderPatern 11 3" xfId="374"/>
    <cellStyle name="FormatedNumberBorderPatern 11 3 2" xfId="375"/>
    <cellStyle name="FormatedNumberBorderPatern 11 3 2 2" xfId="376"/>
    <cellStyle name="FormatedNumberBorderPatern 11 3 3" xfId="377"/>
    <cellStyle name="FormatedNumberBorderPatern 11 4" xfId="378"/>
    <cellStyle name="FormatedNumberBorderPatern 11 4 2" xfId="379"/>
    <cellStyle name="FormatedNumberBorderPatern 11 5" xfId="380"/>
    <cellStyle name="FormatedNumberBorderPatern 11 6" xfId="381"/>
    <cellStyle name="FormatedNumberBorderPatern 11 7" xfId="382"/>
    <cellStyle name="FormatedNumberBorderPatern 11 8" xfId="383"/>
    <cellStyle name="FormatedNumberBorderPatern 12" xfId="384"/>
    <cellStyle name="FormatedNumberBorderPatern 12 2" xfId="385"/>
    <cellStyle name="FormatedNumberBorderPatern 12 2 2" xfId="386"/>
    <cellStyle name="FormatedNumberBorderPatern 12 2 2 2" xfId="387"/>
    <cellStyle name="FormatedNumberBorderPatern 12 2 3" xfId="388"/>
    <cellStyle name="FormatedNumberBorderPatern 12 3" xfId="389"/>
    <cellStyle name="FormatedNumberBorderPatern 12 3 2" xfId="390"/>
    <cellStyle name="FormatedNumberBorderPatern 12 3 2 2" xfId="391"/>
    <cellStyle name="FormatedNumberBorderPatern 12 3 3" xfId="392"/>
    <cellStyle name="FormatedNumberBorderPatern 12 4" xfId="393"/>
    <cellStyle name="FormatedNumberBorderPatern 12 4 2" xfId="394"/>
    <cellStyle name="FormatedNumberBorderPatern 12 5" xfId="395"/>
    <cellStyle name="FormatedNumberBorderPatern 12 6" xfId="396"/>
    <cellStyle name="FormatedNumberBorderPatern 12 7" xfId="397"/>
    <cellStyle name="FormatedNumberBorderPatern 12 8" xfId="398"/>
    <cellStyle name="FormatedNumberBorderPatern 13" xfId="399"/>
    <cellStyle name="FormatedNumberBorderPatern 13 2" xfId="400"/>
    <cellStyle name="FormatedNumberBorderPatern 13 2 2" xfId="401"/>
    <cellStyle name="FormatedNumberBorderPatern 13 3" xfId="402"/>
    <cellStyle name="FormatedNumberBorderPatern 13 4" xfId="403"/>
    <cellStyle name="FormatedNumberBorderPatern 13 5" xfId="404"/>
    <cellStyle name="FormatedNumberBorderPatern 13 6" xfId="405"/>
    <cellStyle name="FormatedNumberBorderPatern 14" xfId="406"/>
    <cellStyle name="FormatedNumberBorderPatern 14 2" xfId="407"/>
    <cellStyle name="FormatedNumberBorderPatern 14 2 2" xfId="408"/>
    <cellStyle name="FormatedNumberBorderPatern 14 3" xfId="409"/>
    <cellStyle name="FormatedNumberBorderPatern 14 4" xfId="410"/>
    <cellStyle name="FormatedNumberBorderPatern 14 5" xfId="411"/>
    <cellStyle name="FormatedNumberBorderPatern 14 6" xfId="412"/>
    <cellStyle name="FormatedNumberBorderPatern 15" xfId="413"/>
    <cellStyle name="FormatedNumberBorderPatern 15 2" xfId="414"/>
    <cellStyle name="FormatedNumberBorderPatern 15 3" xfId="415"/>
    <cellStyle name="FormatedNumberBorderPatern 15 4" xfId="416"/>
    <cellStyle name="FormatedNumberBorderPatern 15 5" xfId="417"/>
    <cellStyle name="FormatedNumberBorderPatern 16" xfId="418"/>
    <cellStyle name="FormatedNumberBorderPatern 16 2" xfId="419"/>
    <cellStyle name="FormatedNumberBorderPatern 16 3" xfId="420"/>
    <cellStyle name="FormatedNumberBorderPatern 16 4" xfId="421"/>
    <cellStyle name="FormatedNumberBorderPatern 17" xfId="422"/>
    <cellStyle name="FormatedNumberBorderPatern 17 2" xfId="423"/>
    <cellStyle name="FormatedNumberBorderPatern 17 3" xfId="424"/>
    <cellStyle name="FormatedNumberBorderPatern 18" xfId="425"/>
    <cellStyle name="FormatedNumberBorderPatern 18 2" xfId="426"/>
    <cellStyle name="FormatedNumberBorderPatern 18 3" xfId="427"/>
    <cellStyle name="FormatedNumberBorderPatern 19" xfId="428"/>
    <cellStyle name="FormatedNumberBorderPatern 2" xfId="429"/>
    <cellStyle name="FormatedNumberBorderPatern 2 2" xfId="430"/>
    <cellStyle name="FormatedNumberBorderPatern 2 2 2" xfId="431"/>
    <cellStyle name="FormatedNumberBorderPatern 2 2 2 2" xfId="432"/>
    <cellStyle name="FormatedNumberBorderPatern 2 2 3" xfId="433"/>
    <cellStyle name="FormatedNumberBorderPatern 2 3" xfId="434"/>
    <cellStyle name="FormatedNumberBorderPatern 2 3 2" xfId="435"/>
    <cellStyle name="FormatedNumberBorderPatern 2 3 2 2" xfId="436"/>
    <cellStyle name="FormatedNumberBorderPatern 2 3 3" xfId="437"/>
    <cellStyle name="FormatedNumberBorderPatern 2 4" xfId="438"/>
    <cellStyle name="FormatedNumberBorderPatern 2 4 2" xfId="439"/>
    <cellStyle name="FormatedNumberBorderPatern 2 5" xfId="440"/>
    <cellStyle name="FormatedNumberBorderPatern 2 5 2" xfId="441"/>
    <cellStyle name="FormatedNumberBorderPatern 2 6" xfId="442"/>
    <cellStyle name="FormatedNumberBorderPatern 2 7" xfId="443"/>
    <cellStyle name="FormatedNumberBorderPatern 2 8" xfId="444"/>
    <cellStyle name="FormatedNumberBorderPatern 2 9" xfId="445"/>
    <cellStyle name="FormatedNumberBorderPatern 20" xfId="446"/>
    <cellStyle name="FormatedNumberBorderPatern 21" xfId="447"/>
    <cellStyle name="FormatedNumberBorderPatern 3" xfId="448"/>
    <cellStyle name="FormatedNumberBorderPatern 3 2" xfId="449"/>
    <cellStyle name="FormatedNumberBorderPatern 3 2 2" xfId="450"/>
    <cellStyle name="FormatedNumberBorderPatern 3 2 2 2" xfId="451"/>
    <cellStyle name="FormatedNumberBorderPatern 3 2 3" xfId="452"/>
    <cellStyle name="FormatedNumberBorderPatern 3 3" xfId="453"/>
    <cellStyle name="FormatedNumberBorderPatern 3 3 2" xfId="454"/>
    <cellStyle name="FormatedNumberBorderPatern 3 4" xfId="455"/>
    <cellStyle name="FormatedNumberBorderPatern 3 4 2" xfId="456"/>
    <cellStyle name="FormatedNumberBorderPatern 3 5" xfId="457"/>
    <cellStyle name="FormatedNumberBorderPatern 3 6" xfId="458"/>
    <cellStyle name="FormatedNumberBorderPatern 3 7" xfId="459"/>
    <cellStyle name="FormatedNumberBorderPatern 4" xfId="460"/>
    <cellStyle name="FormatedNumberBorderPatern 4 2" xfId="461"/>
    <cellStyle name="FormatedNumberBorderPatern 4 2 2" xfId="462"/>
    <cellStyle name="FormatedNumberBorderPatern 4 2 2 2" xfId="463"/>
    <cellStyle name="FormatedNumberBorderPatern 4 2 3" xfId="464"/>
    <cellStyle name="FormatedNumberBorderPatern 4 3" xfId="465"/>
    <cellStyle name="FormatedNumberBorderPatern 4 3 2" xfId="466"/>
    <cellStyle name="FormatedNumberBorderPatern 4 4" xfId="467"/>
    <cellStyle name="FormatedNumberBorderPatern 4 4 2" xfId="468"/>
    <cellStyle name="FormatedNumberBorderPatern 4 5" xfId="469"/>
    <cellStyle name="FormatedNumberBorderPatern 4 6" xfId="470"/>
    <cellStyle name="FormatedNumberBorderPatern 4 7" xfId="471"/>
    <cellStyle name="FormatedNumberBorderPatern 5" xfId="472"/>
    <cellStyle name="FormatedNumberBorderPatern 5 2" xfId="473"/>
    <cellStyle name="FormatedNumberBorderPatern 5 2 2" xfId="474"/>
    <cellStyle name="FormatedNumberBorderPatern 5 2 2 2" xfId="475"/>
    <cellStyle name="FormatedNumberBorderPatern 5 2 3" xfId="476"/>
    <cellStyle name="FormatedNumberBorderPatern 5 3" xfId="477"/>
    <cellStyle name="FormatedNumberBorderPatern 5 3 2" xfId="478"/>
    <cellStyle name="FormatedNumberBorderPatern 5 3 2 2" xfId="479"/>
    <cellStyle name="FormatedNumberBorderPatern 5 3 3" xfId="480"/>
    <cellStyle name="FormatedNumberBorderPatern 5 4" xfId="481"/>
    <cellStyle name="FormatedNumberBorderPatern 5 4 2" xfId="482"/>
    <cellStyle name="FormatedNumberBorderPatern 5 5" xfId="483"/>
    <cellStyle name="FormatedNumberBorderPatern 5 6" xfId="484"/>
    <cellStyle name="FormatedNumberBorderPatern 5 7" xfId="485"/>
    <cellStyle name="FormatedNumberBorderPatern 6" xfId="486"/>
    <cellStyle name="FormatedNumberBorderPatern 6 2" xfId="487"/>
    <cellStyle name="FormatedNumberBorderPatern 6 2 2" xfId="488"/>
    <cellStyle name="FormatedNumberBorderPatern 6 2 2 2" xfId="489"/>
    <cellStyle name="FormatedNumberBorderPatern 6 2 3" xfId="490"/>
    <cellStyle name="FormatedNumberBorderPatern 6 3" xfId="491"/>
    <cellStyle name="FormatedNumberBorderPatern 6 3 2" xfId="492"/>
    <cellStyle name="FormatedNumberBorderPatern 6 4" xfId="493"/>
    <cellStyle name="FormatedNumberBorderPatern 6 4 2" xfId="494"/>
    <cellStyle name="FormatedNumberBorderPatern 6 5" xfId="495"/>
    <cellStyle name="FormatedNumberBorderPatern 6 6" xfId="496"/>
    <cellStyle name="FormatedNumberBorderPatern 6 7" xfId="497"/>
    <cellStyle name="FormatedNumberBorderPatern 7" xfId="498"/>
    <cellStyle name="FormatedNumberBorderPatern 7 2" xfId="499"/>
    <cellStyle name="FormatedNumberBorderPatern 7 2 2" xfId="500"/>
    <cellStyle name="FormatedNumberBorderPatern 7 2 2 2" xfId="501"/>
    <cellStyle name="FormatedNumberBorderPatern 7 2 3" xfId="502"/>
    <cellStyle name="FormatedNumberBorderPatern 7 3" xfId="503"/>
    <cellStyle name="FormatedNumberBorderPatern 7 3 2" xfId="504"/>
    <cellStyle name="FormatedNumberBorderPatern 7 4" xfId="505"/>
    <cellStyle name="FormatedNumberBorderPatern 7 4 2" xfId="506"/>
    <cellStyle name="FormatedNumberBorderPatern 7 5" xfId="507"/>
    <cellStyle name="FormatedNumberBorderPatern 7 6" xfId="508"/>
    <cellStyle name="FormatedNumberBorderPatern 7 7" xfId="509"/>
    <cellStyle name="FormatedNumberBorderPatern 8" xfId="510"/>
    <cellStyle name="FormatedNumberBorderPatern 8 2" xfId="511"/>
    <cellStyle name="FormatedNumberBorderPatern 8 2 2" xfId="512"/>
    <cellStyle name="FormatedNumberBorderPatern 8 2 2 2" xfId="513"/>
    <cellStyle name="FormatedNumberBorderPatern 8 2 3" xfId="514"/>
    <cellStyle name="FormatedNumberBorderPatern 8 3" xfId="515"/>
    <cellStyle name="FormatedNumberBorderPatern 8 3 2" xfId="516"/>
    <cellStyle name="FormatedNumberBorderPatern 8 3 2 2" xfId="517"/>
    <cellStyle name="FormatedNumberBorderPatern 8 3 3" xfId="518"/>
    <cellStyle name="FormatedNumberBorderPatern 8 4" xfId="519"/>
    <cellStyle name="FormatedNumberBorderPatern 8 4 2" xfId="520"/>
    <cellStyle name="FormatedNumberBorderPatern 8 5" xfId="521"/>
    <cellStyle name="FormatedNumberBorderPatern 8 6" xfId="522"/>
    <cellStyle name="FormatedNumberBorderPatern 8 7" xfId="523"/>
    <cellStyle name="FormatedNumberBorderPatern 9" xfId="524"/>
    <cellStyle name="FormatedNumberBorderPatern 9 2" xfId="525"/>
    <cellStyle name="FormatedNumberBorderPatern 9 2 2" xfId="526"/>
    <cellStyle name="FormatedNumberBorderPatern 9 2 2 2" xfId="527"/>
    <cellStyle name="FormatedNumberBorderPatern 9 2 3" xfId="528"/>
    <cellStyle name="FormatedNumberBorderPatern 9 3" xfId="529"/>
    <cellStyle name="FormatedNumberBorderPatern 9 3 2" xfId="530"/>
    <cellStyle name="FormatedNumberBorderPatern 9 3 2 2" xfId="531"/>
    <cellStyle name="FormatedNumberBorderPatern 9 3 3" xfId="532"/>
    <cellStyle name="FormatedNumberBorderPatern 9 4" xfId="533"/>
    <cellStyle name="FormatedNumberBorderPatern 9 4 2" xfId="534"/>
    <cellStyle name="FormatedNumberBorderPatern 9 5" xfId="535"/>
    <cellStyle name="FormatedNumberBorderPatern 9 6" xfId="536"/>
    <cellStyle name="FormatedNumberBorderPatern 9 7" xfId="537"/>
    <cellStyle name="FormatedNumberBorderPatern 9 8" xfId="538"/>
    <cellStyle name="FormatedNumberBorderPatern_Center" xfId="539"/>
    <cellStyle name="Good" xfId="540"/>
    <cellStyle name="Good 2" xfId="541"/>
    <cellStyle name="Good 2 2" xfId="542"/>
    <cellStyle name="Heading 1" xfId="543"/>
    <cellStyle name="Heading 1 2" xfId="544"/>
    <cellStyle name="Heading 1 2 2" xfId="545"/>
    <cellStyle name="Heading 2" xfId="546"/>
    <cellStyle name="Heading 2 2" xfId="547"/>
    <cellStyle name="Heading 2 2 2" xfId="548"/>
    <cellStyle name="Heading 3" xfId="549"/>
    <cellStyle name="Heading 3 2" xfId="550"/>
    <cellStyle name="Heading 3 2 2" xfId="551"/>
    <cellStyle name="Heading 4" xfId="552"/>
    <cellStyle name="Heading 4 2" xfId="553"/>
    <cellStyle name="Heading 4 2 2" xfId="554"/>
    <cellStyle name="Hyperlink 2" xfId="555"/>
    <cellStyle name="Hyperlink 2 2" xfId="556"/>
    <cellStyle name="Hyperlink 3" xfId="557"/>
    <cellStyle name="Hyperlink 3 2" xfId="558"/>
    <cellStyle name="Input" xfId="559"/>
    <cellStyle name="Input 2" xfId="560"/>
    <cellStyle name="Input 2 2" xfId="561"/>
    <cellStyle name="Linked Cell" xfId="562"/>
    <cellStyle name="Linked Cell 2" xfId="563"/>
    <cellStyle name="Linked Cell 2 2" xfId="564"/>
    <cellStyle name="Neutral" xfId="565"/>
    <cellStyle name="Neutral 2" xfId="566"/>
    <cellStyle name="Neutral 2 2" xfId="567"/>
    <cellStyle name="Neutral 3" xfId="568"/>
    <cellStyle name="Normal 10" xfId="569"/>
    <cellStyle name="Normal 10 2" xfId="570"/>
    <cellStyle name="Normal 10 2 2" xfId="571"/>
    <cellStyle name="Normal 10 2 3" xfId="572"/>
    <cellStyle name="Normal 10 2 4" xfId="573"/>
    <cellStyle name="Normal 10 2 5" xfId="574"/>
    <cellStyle name="Normal 10 3" xfId="575"/>
    <cellStyle name="Normal 10 4" xfId="576"/>
    <cellStyle name="Normal 10 5" xfId="577"/>
    <cellStyle name="Normal 10 6" xfId="578"/>
    <cellStyle name="Normal 10 7" xfId="579"/>
    <cellStyle name="Normal 11" xfId="580"/>
    <cellStyle name="Normal 11 2" xfId="581"/>
    <cellStyle name="Normal 11 2 2" xfId="582"/>
    <cellStyle name="Normal 11 2 3" xfId="583"/>
    <cellStyle name="Normal 11 3" xfId="584"/>
    <cellStyle name="Normal 11 4" xfId="585"/>
    <cellStyle name="Normal 11 5" xfId="586"/>
    <cellStyle name="Normal 11 6" xfId="587"/>
    <cellStyle name="Normal 12" xfId="588"/>
    <cellStyle name="Normal 12 2" xfId="589"/>
    <cellStyle name="Normal 12 2 2" xfId="590"/>
    <cellStyle name="Normal 12 3" xfId="591"/>
    <cellStyle name="Normal 12 4" xfId="592"/>
    <cellStyle name="Normal 13" xfId="593"/>
    <cellStyle name="Normal 13 2" xfId="594"/>
    <cellStyle name="Normal 14" xfId="595"/>
    <cellStyle name="Normal 14 2" xfId="596"/>
    <cellStyle name="Normal 15" xfId="597"/>
    <cellStyle name="Normal 16" xfId="598"/>
    <cellStyle name="Normal 16 2" xfId="599"/>
    <cellStyle name="Normal 17" xfId="600"/>
    <cellStyle name="Normal 17 2" xfId="601"/>
    <cellStyle name="Normal 18" xfId="602"/>
    <cellStyle name="Normal 19" xfId="603"/>
    <cellStyle name="Normal 2" xfId="604"/>
    <cellStyle name="Normal 2 10" xfId="605"/>
    <cellStyle name="Normal 2 2" xfId="606"/>
    <cellStyle name="Normal 2 2 2" xfId="607"/>
    <cellStyle name="Normal 2 2 3" xfId="608"/>
    <cellStyle name="Normal 2 2 4" xfId="609"/>
    <cellStyle name="Normal 2 2 5" xfId="610"/>
    <cellStyle name="Normal 2 3" xfId="611"/>
    <cellStyle name="Normal 2 3 2" xfId="612"/>
    <cellStyle name="Normal 2 3 2 2" xfId="613"/>
    <cellStyle name="Normal 2 3 2 3" xfId="614"/>
    <cellStyle name="Normal 2 3 3" xfId="615"/>
    <cellStyle name="Normal 2 3 4" xfId="616"/>
    <cellStyle name="Normal 2 3 5" xfId="617"/>
    <cellStyle name="Normal 2 3 6" xfId="618"/>
    <cellStyle name="Normal 2 3 7" xfId="619"/>
    <cellStyle name="Normal 2 4" xfId="620"/>
    <cellStyle name="Normal 2 4 2" xfId="621"/>
    <cellStyle name="Normal 2 4 2 2" xfId="622"/>
    <cellStyle name="Normal 2 4 3" xfId="623"/>
    <cellStyle name="Normal 2 4 4" xfId="624"/>
    <cellStyle name="Normal 2 4 5" xfId="625"/>
    <cellStyle name="Normal 2 5" xfId="626"/>
    <cellStyle name="Normal 2 5 2" xfId="627"/>
    <cellStyle name="Normal 2 5 3" xfId="628"/>
    <cellStyle name="Normal 2 6" xfId="629"/>
    <cellStyle name="Normal 2 7" xfId="630"/>
    <cellStyle name="Normal 2 8" xfId="631"/>
    <cellStyle name="Normal 20" xfId="632"/>
    <cellStyle name="Normal 21" xfId="633"/>
    <cellStyle name="Normal 3" xfId="634"/>
    <cellStyle name="Normal 3 2" xfId="635"/>
    <cellStyle name="Normal 3 2 2" xfId="636"/>
    <cellStyle name="Normal 3 2 2 2" xfId="637"/>
    <cellStyle name="Normal 3 2 2 3" xfId="638"/>
    <cellStyle name="Normal 3 2 3" xfId="639"/>
    <cellStyle name="Normal 3 2 3 2" xfId="640"/>
    <cellStyle name="Normal 3 2 4" xfId="641"/>
    <cellStyle name="Normal 3 3" xfId="642"/>
    <cellStyle name="Normal 3 3 2" xfId="643"/>
    <cellStyle name="Normal 3 3 2 2" xfId="644"/>
    <cellStyle name="Normal 3 3 3" xfId="645"/>
    <cellStyle name="Normal 3 3 4" xfId="646"/>
    <cellStyle name="Normal 3 3 5" xfId="647"/>
    <cellStyle name="Normal 3 4" xfId="648"/>
    <cellStyle name="Normal 3 4 2" xfId="649"/>
    <cellStyle name="Normal 3 4 3" xfId="650"/>
    <cellStyle name="Normal 3 5" xfId="651"/>
    <cellStyle name="Normal 3 6" xfId="652"/>
    <cellStyle name="Normal 32" xfId="653"/>
    <cellStyle name="Normal 34" xfId="654"/>
    <cellStyle name="Normal 4" xfId="655"/>
    <cellStyle name="Normal 4 10" xfId="656"/>
    <cellStyle name="Normal 4 2" xfId="657"/>
    <cellStyle name="Normal 4 2 2" xfId="658"/>
    <cellStyle name="Normal 4 2 2 2" xfId="659"/>
    <cellStyle name="Normal 4 2 2 3" xfId="660"/>
    <cellStyle name="Normal 4 2 3" xfId="661"/>
    <cellStyle name="Normal 4 2 4" xfId="662"/>
    <cellStyle name="Normal 4 2 5" xfId="663"/>
    <cellStyle name="Normal 4 2 6" xfId="664"/>
    <cellStyle name="Normal 4 3" xfId="665"/>
    <cellStyle name="Normal 4 3 2" xfId="666"/>
    <cellStyle name="Normal 4 3 2 2" xfId="667"/>
    <cellStyle name="Normal 4 3 2 3" xfId="668"/>
    <cellStyle name="Normal 4 3 3" xfId="669"/>
    <cellStyle name="Normal 4 3 4" xfId="670"/>
    <cellStyle name="Normal 4 4" xfId="671"/>
    <cellStyle name="Normal 4 4 2" xfId="672"/>
    <cellStyle name="Normal 4 4 3" xfId="673"/>
    <cellStyle name="Normal 4 5" xfId="674"/>
    <cellStyle name="Normal 4 5 2" xfId="675"/>
    <cellStyle name="Normal 4 6" xfId="676"/>
    <cellStyle name="Normal 4 6 2" xfId="677"/>
    <cellStyle name="Normal 4 7" xfId="678"/>
    <cellStyle name="Normal 4 7 2" xfId="679"/>
    <cellStyle name="Normal 4 8" xfId="680"/>
    <cellStyle name="Normal 4 8 2" xfId="681"/>
    <cellStyle name="Normal 4 9" xfId="682"/>
    <cellStyle name="Normal 42" xfId="683"/>
    <cellStyle name="Normal 5" xfId="684"/>
    <cellStyle name="Normal 5 2" xfId="685"/>
    <cellStyle name="Normal 5 2 2" xfId="686"/>
    <cellStyle name="Normal 5 2 2 2" xfId="687"/>
    <cellStyle name="Normal 5 2 2 3" xfId="688"/>
    <cellStyle name="Normal 5 2 3" xfId="689"/>
    <cellStyle name="Normal 5 2 4" xfId="690"/>
    <cellStyle name="Normal 5 3" xfId="691"/>
    <cellStyle name="Normal 5 3 2" xfId="692"/>
    <cellStyle name="Normal 5 3 3" xfId="693"/>
    <cellStyle name="Normal 5 3 4" xfId="694"/>
    <cellStyle name="Normal 5 4" xfId="695"/>
    <cellStyle name="Normal 5 4 2" xfId="696"/>
    <cellStyle name="Normal 5 5" xfId="697"/>
    <cellStyle name="Normal 5 6" xfId="698"/>
    <cellStyle name="Normal 5 7" xfId="699"/>
    <cellStyle name="Normal 5 8" xfId="700"/>
    <cellStyle name="Normal 52" xfId="701"/>
    <cellStyle name="Normal 54" xfId="702"/>
    <cellStyle name="Normal 6" xfId="703"/>
    <cellStyle name="Normal 6 10" xfId="704"/>
    <cellStyle name="Normal 6 11" xfId="705"/>
    <cellStyle name="Normal 6 2" xfId="706"/>
    <cellStyle name="Normal 6 2 2" xfId="707"/>
    <cellStyle name="Normal 6 2 2 2" xfId="708"/>
    <cellStyle name="Normal 6 2 2 3" xfId="709"/>
    <cellStyle name="Normal 6 2 2 4" xfId="710"/>
    <cellStyle name="Normal 6 2 3" xfId="711"/>
    <cellStyle name="Normal 6 2 4" xfId="712"/>
    <cellStyle name="Normal 6 2 5" xfId="713"/>
    <cellStyle name="Normal 6 2 6" xfId="714"/>
    <cellStyle name="Normal 6 2 7" xfId="715"/>
    <cellStyle name="Normal 6 3" xfId="716"/>
    <cellStyle name="Normal 6 3 2" xfId="717"/>
    <cellStyle name="Normal 6 3 3" xfId="718"/>
    <cellStyle name="Normal 6 4" xfId="719"/>
    <cellStyle name="Normal 6 5" xfId="720"/>
    <cellStyle name="Normal 6 6" xfId="721"/>
    <cellStyle name="Normal 6 7" xfId="722"/>
    <cellStyle name="Normal 6 8" xfId="723"/>
    <cellStyle name="Normal 6 9" xfId="724"/>
    <cellStyle name="Normal 7" xfId="725"/>
    <cellStyle name="Normal 7 2" xfId="726"/>
    <cellStyle name="Normal 7 3" xfId="727"/>
    <cellStyle name="Normal 7 3 2" xfId="728"/>
    <cellStyle name="Normal 7 3 2 2" xfId="729"/>
    <cellStyle name="Normal 7 3 2 3" xfId="730"/>
    <cellStyle name="Normal 7 3 3" xfId="731"/>
    <cellStyle name="Normal 7 3 4" xfId="732"/>
    <cellStyle name="Normal 7 3 5" xfId="733"/>
    <cellStyle name="Normal 7 4" xfId="734"/>
    <cellStyle name="Normal 7 4 2" xfId="735"/>
    <cellStyle name="Normal 7 4 3" xfId="736"/>
    <cellStyle name="Normal 7 4 4" xfId="737"/>
    <cellStyle name="Normal 7 5" xfId="738"/>
    <cellStyle name="Normal 7 5 2" xfId="739"/>
    <cellStyle name="Normal 7 6" xfId="740"/>
    <cellStyle name="Normal 7 7" xfId="741"/>
    <cellStyle name="Normal 8" xfId="742"/>
    <cellStyle name="Normal 8 2" xfId="743"/>
    <cellStyle name="Normal 8 2 2" xfId="744"/>
    <cellStyle name="Normal 8 2 3" xfId="745"/>
    <cellStyle name="Normal 8 3" xfId="746"/>
    <cellStyle name="Normal 8 3 2" xfId="747"/>
    <cellStyle name="Normal 8 4" xfId="748"/>
    <cellStyle name="Normal 8 4 2" xfId="749"/>
    <cellStyle name="Normal 8 5" xfId="750"/>
    <cellStyle name="Normal 8 6" xfId="751"/>
    <cellStyle name="Normal 9" xfId="752"/>
    <cellStyle name="Normal 9 2" xfId="753"/>
    <cellStyle name="Normal 9 2 2" xfId="754"/>
    <cellStyle name="Normal 9 2 3" xfId="755"/>
    <cellStyle name="Normal 9 3" xfId="756"/>
    <cellStyle name="Normal 9 3 2" xfId="757"/>
    <cellStyle name="Normal 9 3 3" xfId="758"/>
    <cellStyle name="Normal 9 3 4" xfId="759"/>
    <cellStyle name="Normal 9 4" xfId="760"/>
    <cellStyle name="Normal 9 4 2" xfId="761"/>
    <cellStyle name="Normal 9 5" xfId="762"/>
    <cellStyle name="Normal 9 6" xfId="763"/>
    <cellStyle name="Normal 9 7" xfId="764"/>
    <cellStyle name="Normal 9 8" xfId="765"/>
    <cellStyle name="Normal 9 9" xfId="766"/>
    <cellStyle name="Normal_BAL" xfId="767"/>
    <cellStyle name="Normál_DCF(Investment,SW-mod)" xfId="768"/>
    <cellStyle name="Normal_Financial statements 2000 Alcomet" xfId="769"/>
    <cellStyle name="Normal_Financial statements_bg model 2002" xfId="770"/>
    <cellStyle name="Normal_FS_2004_Final_28.03.05" xfId="771"/>
    <cellStyle name="Normal_FS_SOPHARMA_2005 (2)" xfId="772"/>
    <cellStyle name="Normal_FS'05-Neochim group-raboten_Final2" xfId="773"/>
    <cellStyle name="Normal_P&amp;L" xfId="774"/>
    <cellStyle name="Normal_P&amp;L_Financial statements_bg model 2002" xfId="775"/>
    <cellStyle name="Normal_Sheet2" xfId="776"/>
    <cellStyle name="Normal_SOPHARMA_FS_01_12_2007_predvaritelen" xfId="777"/>
    <cellStyle name="Note" xfId="778"/>
    <cellStyle name="Note 2" xfId="779"/>
    <cellStyle name="Note 2 2" xfId="780"/>
    <cellStyle name="Note 2 2 2" xfId="781"/>
    <cellStyle name="Note 2 2 2 2" xfId="782"/>
    <cellStyle name="Note 2 2 3" xfId="783"/>
    <cellStyle name="Note 2 3" xfId="784"/>
    <cellStyle name="Note 2 3 2" xfId="785"/>
    <cellStyle name="Note 2 4" xfId="786"/>
    <cellStyle name="Note 2 5" xfId="787"/>
    <cellStyle name="Note 2 6" xfId="788"/>
    <cellStyle name="Note 3" xfId="789"/>
    <cellStyle name="Note 3 2" xfId="790"/>
    <cellStyle name="Note 3 2 2" xfId="791"/>
    <cellStyle name="Note 3 3" xfId="792"/>
    <cellStyle name="Note 3 4" xfId="793"/>
    <cellStyle name="Note 4" xfId="794"/>
    <cellStyle name="Note 4 2" xfId="795"/>
    <cellStyle name="Note 4 2 2" xfId="796"/>
    <cellStyle name="Note 4 3" xfId="797"/>
    <cellStyle name="Note 5" xfId="798"/>
    <cellStyle name="Note 5 2" xfId="799"/>
    <cellStyle name="Note 6" xfId="800"/>
    <cellStyle name="Note 7" xfId="801"/>
    <cellStyle name="Output" xfId="802"/>
    <cellStyle name="Output 2" xfId="803"/>
    <cellStyle name="Output 2 2" xfId="804"/>
    <cellStyle name="Percent" xfId="805"/>
    <cellStyle name="Percent 2" xfId="806"/>
    <cellStyle name="Percent 2 2" xfId="807"/>
    <cellStyle name="Percent 2 2 2" xfId="808"/>
    <cellStyle name="Percent 2 2 2 2" xfId="809"/>
    <cellStyle name="Percent 2 2 3" xfId="810"/>
    <cellStyle name="Percent 2 2 4" xfId="811"/>
    <cellStyle name="Percent 2 3" xfId="812"/>
    <cellStyle name="Percent 2 3 2" xfId="813"/>
    <cellStyle name="Percent 2 3 3" xfId="814"/>
    <cellStyle name="Percent 2 4" xfId="815"/>
    <cellStyle name="Percent 2 4 2" xfId="816"/>
    <cellStyle name="Percent 2 4 3" xfId="817"/>
    <cellStyle name="Percent 2 5" xfId="818"/>
    <cellStyle name="Percent 3" xfId="819"/>
    <cellStyle name="Percent 3 2" xfId="820"/>
    <cellStyle name="Percent 3 2 2" xfId="821"/>
    <cellStyle name="Percent 3 2 2 2" xfId="822"/>
    <cellStyle name="Percent 3 2 3" xfId="823"/>
    <cellStyle name="Percent 3 2 3 2" xfId="824"/>
    <cellStyle name="Percent 3 3" xfId="825"/>
    <cellStyle name="Percent 3 3 2" xfId="826"/>
    <cellStyle name="Percent 3 3 3" xfId="827"/>
    <cellStyle name="Percent 3 4" xfId="828"/>
    <cellStyle name="Percent 3 5" xfId="829"/>
    <cellStyle name="Percent 4" xfId="830"/>
    <cellStyle name="Percent 4 2" xfId="831"/>
    <cellStyle name="Percent 4 2 2" xfId="832"/>
    <cellStyle name="Percent 4 3" xfId="833"/>
    <cellStyle name="Percent 4 3 2" xfId="834"/>
    <cellStyle name="Percent 4 4" xfId="835"/>
    <cellStyle name="Percent 4 5" xfId="836"/>
    <cellStyle name="Percent 5" xfId="837"/>
    <cellStyle name="Percent 5 2" xfId="838"/>
    <cellStyle name="Percent 5 2 2" xfId="839"/>
    <cellStyle name="Percent 5 2 3" xfId="840"/>
    <cellStyle name="Percent 5 3" xfId="841"/>
    <cellStyle name="Percent 5 4" xfId="842"/>
    <cellStyle name="Percent 5 5" xfId="843"/>
    <cellStyle name="Percent 6" xfId="844"/>
    <cellStyle name="Percent 6 2" xfId="845"/>
    <cellStyle name="Percent 6 3" xfId="846"/>
    <cellStyle name="Percent 7" xfId="847"/>
    <cellStyle name="Percent 7 2" xfId="848"/>
    <cellStyle name="Percent 8" xfId="849"/>
    <cellStyle name="Percent 8 2" xfId="850"/>
    <cellStyle name="Procentowy 2" xfId="851"/>
    <cellStyle name="Title" xfId="852"/>
    <cellStyle name="Title 2" xfId="853"/>
    <cellStyle name="Title 2 2" xfId="854"/>
    <cellStyle name="Title 3" xfId="855"/>
    <cellStyle name="Total" xfId="856"/>
    <cellStyle name="Total 2" xfId="857"/>
    <cellStyle name="Total 2 2" xfId="858"/>
    <cellStyle name="Warning Text" xfId="859"/>
    <cellStyle name="Warning Text 2" xfId="860"/>
    <cellStyle name="Warning Text 2 2" xfId="861"/>
    <cellStyle name="Обычный 2" xfId="862"/>
    <cellStyle name="Обычный 2 2" xfId="863"/>
    <cellStyle name="Обычный 2 3" xfId="864"/>
    <cellStyle name="Обычный 2 4" xfId="865"/>
    <cellStyle name="Обычный 2_9" xfId="866"/>
    <cellStyle name="Обычный 3" xfId="867"/>
    <cellStyle name="Обычный 3 2" xfId="868"/>
    <cellStyle name="Обычный 4" xfId="869"/>
    <cellStyle name="Обычный 5" xfId="870"/>
    <cellStyle name="Обычный 5 2" xfId="871"/>
    <cellStyle name="Обычный_1-3 кв" xfId="872"/>
    <cellStyle name="Финансовый 2" xfId="873"/>
    <cellStyle name="Финансовый 2 2" xfId="874"/>
    <cellStyle name="Финансовый 2 3" xfId="875"/>
    <cellStyle name="Финансовый 2 3 2" xfId="876"/>
    <cellStyle name="Финансовый 2 4" xfId="877"/>
    <cellStyle name="Финансовый 2 5" xfId="878"/>
    <cellStyle name="Финансовый 3" xfId="879"/>
    <cellStyle name="числовой" xfId="8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>ГРУПА СОФАРМА </v>
          </cell>
        </row>
        <row r="15">
          <cell r="A15" t="str">
            <v>Финансов директор:</v>
          </cell>
          <cell r="D15" t="str">
            <v>Борис Борисов</v>
          </cell>
        </row>
      </sheetData>
      <sheetData sheetId="1">
        <row r="1">
          <cell r="A1" t="str">
            <v>ГРУПА СОФАРМА </v>
          </cell>
        </row>
      </sheetData>
      <sheetData sheetId="2">
        <row r="1">
          <cell r="A1" t="str">
            <v>ГРУПА СОФАРМА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view="pageBreakPreview" zoomScale="70" zoomScaleNormal="70" zoomScaleSheetLayoutView="70" zoomScalePageLayoutView="0" workbookViewId="0" topLeftCell="A1">
      <selection activeCell="F13" sqref="F13"/>
    </sheetView>
  </sheetViews>
  <sheetFormatPr defaultColWidth="0" defaultRowHeight="12.75" customHeight="1" zeroHeight="1"/>
  <cols>
    <col min="1" max="2" width="9.28125" style="298" customWidth="1"/>
    <col min="3" max="3" width="16.7109375" style="298" customWidth="1"/>
    <col min="4" max="6" width="9.28125" style="298" customWidth="1"/>
    <col min="7" max="7" width="23.28125" style="298" customWidth="1"/>
    <col min="8" max="9" width="9.28125" style="298" customWidth="1"/>
    <col min="10" max="16384" width="9.28125" style="298" hidden="1" customWidth="1"/>
  </cols>
  <sheetData>
    <row r="1" spans="1:8" ht="18.75">
      <c r="A1" s="295" t="s">
        <v>0</v>
      </c>
      <c r="B1" s="295"/>
      <c r="C1" s="296"/>
      <c r="D1" s="297"/>
      <c r="E1" s="296"/>
      <c r="F1" s="296"/>
      <c r="G1" s="296"/>
      <c r="H1" s="296"/>
    </row>
    <row r="2" ht="12.75"/>
    <row r="3" ht="12.75"/>
    <row r="4" ht="12.75"/>
    <row r="5" spans="1:9" ht="18.75">
      <c r="A5" s="299" t="s">
        <v>1</v>
      </c>
      <c r="D5" s="300" t="s">
        <v>2</v>
      </c>
      <c r="E5" s="301"/>
      <c r="F5" s="302"/>
      <c r="G5" s="302"/>
      <c r="H5" s="302"/>
      <c r="I5" s="302"/>
    </row>
    <row r="6" spans="1:9" ht="17.25" customHeight="1">
      <c r="A6" s="299"/>
      <c r="D6" s="300" t="s">
        <v>3</v>
      </c>
      <c r="E6" s="301"/>
      <c r="F6" s="302"/>
      <c r="G6" s="302"/>
      <c r="H6" s="302"/>
      <c r="I6" s="302"/>
    </row>
    <row r="7" spans="1:9" ht="18.75">
      <c r="A7" s="299"/>
      <c r="D7" s="300" t="s">
        <v>100</v>
      </c>
      <c r="H7" s="302"/>
      <c r="I7" s="302"/>
    </row>
    <row r="8" spans="1:9" ht="16.5">
      <c r="A8" s="1"/>
      <c r="D8" s="300" t="s">
        <v>185</v>
      </c>
      <c r="E8" s="301"/>
      <c r="F8" s="302"/>
      <c r="G8" s="302"/>
      <c r="H8" s="302"/>
      <c r="I8" s="302"/>
    </row>
    <row r="9" spans="1:9" ht="18.75">
      <c r="A9" s="299"/>
      <c r="D9" s="300" t="s">
        <v>162</v>
      </c>
      <c r="E9" s="301"/>
      <c r="F9" s="1"/>
      <c r="G9" s="302"/>
      <c r="H9" s="302"/>
      <c r="I9" s="302"/>
    </row>
    <row r="10" spans="1:9" ht="18.75">
      <c r="A10" s="299"/>
      <c r="D10" s="302"/>
      <c r="E10" s="302"/>
      <c r="F10" s="302"/>
      <c r="G10" s="302"/>
      <c r="H10" s="302"/>
      <c r="I10" s="302"/>
    </row>
    <row r="11" spans="1:9" ht="18.75">
      <c r="A11" s="299"/>
      <c r="D11" s="300"/>
      <c r="E11" s="300"/>
      <c r="F11" s="300"/>
      <c r="G11" s="302"/>
      <c r="H11" s="302"/>
      <c r="I11" s="302"/>
    </row>
    <row r="12" spans="1:7" ht="18.75">
      <c r="A12" s="299" t="s">
        <v>4</v>
      </c>
      <c r="D12" s="300" t="s">
        <v>2</v>
      </c>
      <c r="E12" s="303"/>
      <c r="F12" s="303"/>
      <c r="G12" s="304"/>
    </row>
    <row r="13" spans="4:9" ht="16.5">
      <c r="D13" s="300"/>
      <c r="E13" s="303"/>
      <c r="F13" s="303"/>
      <c r="G13" s="301"/>
      <c r="H13" s="302"/>
      <c r="I13" s="302"/>
    </row>
    <row r="14" spans="1:9" ht="18.75">
      <c r="A14" s="299" t="s">
        <v>186</v>
      </c>
      <c r="D14" s="300" t="s">
        <v>187</v>
      </c>
      <c r="E14" s="300"/>
      <c r="F14" s="303"/>
      <c r="G14" s="301"/>
      <c r="H14" s="302"/>
      <c r="I14" s="302"/>
    </row>
    <row r="15" spans="4:9" ht="16.5">
      <c r="D15" s="300"/>
      <c r="E15" s="300"/>
      <c r="F15" s="303"/>
      <c r="G15" s="301"/>
      <c r="H15" s="302"/>
      <c r="I15" s="302"/>
    </row>
    <row r="16" spans="1:9" ht="18.75">
      <c r="A16" s="299" t="s">
        <v>5</v>
      </c>
      <c r="D16" s="300" t="s">
        <v>6</v>
      </c>
      <c r="E16" s="303"/>
      <c r="F16" s="303"/>
      <c r="G16" s="301"/>
      <c r="H16" s="302"/>
      <c r="I16" s="302"/>
    </row>
    <row r="17" spans="1:9" ht="18.75">
      <c r="A17" s="299"/>
      <c r="D17" s="300"/>
      <c r="E17" s="303"/>
      <c r="F17" s="303"/>
      <c r="G17" s="301"/>
      <c r="H17" s="302"/>
      <c r="I17" s="302"/>
    </row>
    <row r="18" spans="1:9" ht="18.75">
      <c r="A18" s="299" t="s">
        <v>113</v>
      </c>
      <c r="B18" s="299"/>
      <c r="C18" s="299"/>
      <c r="D18" s="300" t="s">
        <v>112</v>
      </c>
      <c r="E18" s="303"/>
      <c r="F18" s="303"/>
      <c r="G18" s="301"/>
      <c r="H18" s="302"/>
      <c r="I18" s="302"/>
    </row>
    <row r="19" spans="1:9" ht="18.75">
      <c r="A19" s="299"/>
      <c r="D19" s="300"/>
      <c r="E19" s="303"/>
      <c r="F19" s="303"/>
      <c r="G19" s="304"/>
      <c r="H19" s="299"/>
      <c r="I19" s="299"/>
    </row>
    <row r="20" spans="1:9" ht="18.75">
      <c r="A20" s="299" t="s">
        <v>98</v>
      </c>
      <c r="C20" s="305"/>
      <c r="D20" s="300" t="s">
        <v>173</v>
      </c>
      <c r="E20" s="303"/>
      <c r="F20" s="303"/>
      <c r="G20" s="304"/>
      <c r="H20" s="299"/>
      <c r="I20" s="299"/>
    </row>
    <row r="21" spans="1:9" ht="18.75">
      <c r="A21" s="299"/>
      <c r="D21" s="300"/>
      <c r="E21" s="303"/>
      <c r="F21" s="303"/>
      <c r="G21" s="304"/>
      <c r="H21" s="299"/>
      <c r="I21" s="299"/>
    </row>
    <row r="22" spans="1:7" ht="18.75">
      <c r="A22" s="299" t="s">
        <v>7</v>
      </c>
      <c r="D22" s="300" t="s">
        <v>8</v>
      </c>
      <c r="E22" s="303"/>
      <c r="F22" s="303"/>
      <c r="G22" s="304"/>
    </row>
    <row r="23" spans="1:7" ht="18.75">
      <c r="A23" s="299"/>
      <c r="D23" s="300" t="s">
        <v>9</v>
      </c>
      <c r="E23" s="303"/>
      <c r="F23" s="303"/>
      <c r="G23" s="304"/>
    </row>
    <row r="24" spans="6:7" ht="18.75">
      <c r="F24" s="304"/>
      <c r="G24" s="304"/>
    </row>
    <row r="25" spans="1:7" ht="18.75">
      <c r="A25" s="299" t="s">
        <v>10</v>
      </c>
      <c r="C25" s="305"/>
      <c r="D25" s="300" t="s">
        <v>11</v>
      </c>
      <c r="E25" s="303"/>
      <c r="F25" s="304"/>
      <c r="G25" s="306"/>
    </row>
    <row r="26" spans="1:7" ht="18.75">
      <c r="A26" s="299"/>
      <c r="D26" s="300"/>
      <c r="E26" s="306"/>
      <c r="F26" s="304"/>
      <c r="G26" s="306"/>
    </row>
    <row r="27" spans="1:9" ht="18.75">
      <c r="A27" s="299" t="s">
        <v>12</v>
      </c>
      <c r="D27" s="300" t="s">
        <v>189</v>
      </c>
      <c r="E27" s="303"/>
      <c r="F27" s="303"/>
      <c r="G27" s="303"/>
      <c r="H27" s="299"/>
      <c r="I27" s="299"/>
    </row>
    <row r="28" spans="1:9" ht="18.75">
      <c r="A28" s="299"/>
      <c r="D28" s="300" t="s">
        <v>13</v>
      </c>
      <c r="E28" s="303"/>
      <c r="F28" s="303"/>
      <c r="G28" s="303"/>
      <c r="H28" s="299"/>
      <c r="I28" s="299"/>
    </row>
    <row r="29" spans="1:9" ht="18.75">
      <c r="A29" s="299"/>
      <c r="D29" s="300" t="s">
        <v>125</v>
      </c>
      <c r="E29" s="303"/>
      <c r="F29" s="303"/>
      <c r="G29" s="303"/>
      <c r="H29" s="299"/>
      <c r="I29" s="299"/>
    </row>
    <row r="30" spans="1:7" ht="18.75">
      <c r="A30" s="299"/>
      <c r="D30" s="300" t="s">
        <v>126</v>
      </c>
      <c r="E30" s="303"/>
      <c r="F30" s="303"/>
      <c r="G30" s="303"/>
    </row>
    <row r="31" spans="1:7" ht="18.75">
      <c r="A31" s="299"/>
      <c r="D31" s="300" t="s">
        <v>127</v>
      </c>
      <c r="E31" s="303"/>
      <c r="F31" s="303"/>
      <c r="G31" s="303"/>
    </row>
    <row r="32" spans="1:7" ht="18.75">
      <c r="A32" s="299"/>
      <c r="D32" s="308" t="s">
        <v>190</v>
      </c>
      <c r="E32" s="309"/>
      <c r="F32" s="309"/>
      <c r="G32" s="309"/>
    </row>
    <row r="33" spans="1:7" ht="18.75">
      <c r="A33" s="299"/>
      <c r="D33" s="308" t="s">
        <v>191</v>
      </c>
      <c r="E33" s="309"/>
      <c r="F33" s="309"/>
      <c r="G33" s="309"/>
    </row>
    <row r="34" spans="1:7" ht="18.75">
      <c r="A34" s="299"/>
      <c r="D34" s="300"/>
      <c r="E34" s="303"/>
      <c r="F34" s="303"/>
      <c r="G34" s="303"/>
    </row>
    <row r="35" spans="1:7" ht="18.75">
      <c r="A35" s="299" t="s">
        <v>14</v>
      </c>
      <c r="D35" s="300" t="s">
        <v>129</v>
      </c>
      <c r="E35" s="306"/>
      <c r="F35" s="306"/>
      <c r="G35" s="306"/>
    </row>
    <row r="36" spans="1:7" ht="18.75">
      <c r="A36" s="299"/>
      <c r="D36" s="300"/>
      <c r="E36" s="306"/>
      <c r="F36" s="306"/>
      <c r="G36" s="306"/>
    </row>
    <row r="37" spans="1:7" ht="18.75">
      <c r="A37" s="299"/>
      <c r="E37" s="306"/>
      <c r="F37" s="304"/>
      <c r="G37" s="306"/>
    </row>
    <row r="38" spans="1:6" ht="18.75">
      <c r="A38" s="299"/>
      <c r="F38" s="299"/>
    </row>
    <row r="39" spans="1:6" ht="18.75">
      <c r="A39" s="299"/>
      <c r="F39" s="299"/>
    </row>
    <row r="40" spans="1:6" ht="18.75">
      <c r="A40" s="299"/>
      <c r="F40" s="299"/>
    </row>
    <row r="41" spans="1:6" ht="18.75">
      <c r="A41" s="299"/>
      <c r="F41" s="299"/>
    </row>
    <row r="42" spans="1:6" ht="18.75">
      <c r="A42" s="299"/>
      <c r="F42" s="299"/>
    </row>
    <row r="43" spans="1:6" ht="18.75">
      <c r="A43" s="299"/>
      <c r="F43" s="299"/>
    </row>
    <row r="44" spans="1:6" ht="18.75">
      <c r="A44" s="299"/>
      <c r="F44" s="299"/>
    </row>
    <row r="45" ht="12.75"/>
    <row r="46" ht="12.75"/>
    <row r="47" ht="12.75"/>
    <row r="48" ht="12.75"/>
    <row r="49" ht="12.75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view="pageBreakPreview" zoomScale="90" zoomScaleNormal="90" zoomScaleSheetLayoutView="90" zoomScalePageLayoutView="0" workbookViewId="0" topLeftCell="A1">
      <selection activeCell="M22" sqref="M22"/>
    </sheetView>
  </sheetViews>
  <sheetFormatPr defaultColWidth="9.28125" defaultRowHeight="12.75"/>
  <cols>
    <col min="1" max="1" width="80.421875" style="2" customWidth="1"/>
    <col min="2" max="2" width="11.57421875" style="11" customWidth="1"/>
    <col min="3" max="3" width="5.28125" style="6" customWidth="1"/>
    <col min="4" max="4" width="12.28125" style="6" customWidth="1"/>
    <col min="5" max="5" width="2.28125" style="6" customWidth="1"/>
    <col min="6" max="6" width="12.28125" style="6" customWidth="1"/>
    <col min="7" max="7" width="1.57421875" style="6" customWidth="1"/>
    <col min="8" max="8" width="12.28125" style="2" bestFit="1" customWidth="1"/>
    <col min="9" max="9" width="5.00390625" style="2" customWidth="1"/>
    <col min="10" max="10" width="11.57421875" style="2" bestFit="1" customWidth="1"/>
    <col min="11" max="16384" width="9.28125" style="2" customWidth="1"/>
  </cols>
  <sheetData>
    <row r="1" spans="1:7" ht="15">
      <c r="A1" s="317" t="str">
        <f>'[1]Cover '!A1</f>
        <v>ГРУПА СОФАРМА </v>
      </c>
      <c r="B1" s="318"/>
      <c r="C1" s="318"/>
      <c r="D1" s="318"/>
      <c r="E1" s="318"/>
      <c r="F1" s="318"/>
      <c r="G1" s="318"/>
    </row>
    <row r="2" spans="1:7" s="3" customFormat="1" ht="15">
      <c r="A2" s="319" t="s">
        <v>147</v>
      </c>
      <c r="B2" s="320"/>
      <c r="C2" s="320"/>
      <c r="D2" s="320"/>
      <c r="E2" s="320"/>
      <c r="F2" s="320"/>
      <c r="G2" s="320"/>
    </row>
    <row r="3" spans="1:7" ht="15">
      <c r="A3" s="50" t="s">
        <v>192</v>
      </c>
      <c r="B3" s="167"/>
      <c r="C3" s="4"/>
      <c r="D3" s="4"/>
      <c r="E3" s="4"/>
      <c r="F3" s="4"/>
      <c r="G3" s="4"/>
    </row>
    <row r="4" spans="1:7" ht="4.5" customHeight="1">
      <c r="A4" s="268"/>
      <c r="B4" s="167"/>
      <c r="C4" s="4"/>
      <c r="D4" s="4"/>
      <c r="E4" s="4"/>
      <c r="F4" s="4"/>
      <c r="G4" s="4"/>
    </row>
    <row r="5" spans="1:7" ht="5.25" customHeight="1">
      <c r="A5" s="268"/>
      <c r="B5" s="167"/>
      <c r="C5" s="4"/>
      <c r="D5" s="4"/>
      <c r="E5" s="4"/>
      <c r="F5" s="4"/>
      <c r="G5" s="4"/>
    </row>
    <row r="6" spans="1:7" ht="48" customHeight="1">
      <c r="A6" s="3"/>
      <c r="B6" s="321" t="s">
        <v>15</v>
      </c>
      <c r="C6" s="269"/>
      <c r="D6" s="276" t="s">
        <v>195</v>
      </c>
      <c r="E6" s="277"/>
      <c r="F6" s="276" t="s">
        <v>177</v>
      </c>
      <c r="G6" s="269"/>
    </row>
    <row r="7" spans="1:7" ht="15">
      <c r="A7" s="3"/>
      <c r="B7" s="321"/>
      <c r="C7" s="269"/>
      <c r="D7" s="107" t="s">
        <v>64</v>
      </c>
      <c r="E7" s="277"/>
      <c r="F7" s="107" t="s">
        <v>64</v>
      </c>
      <c r="G7" s="269"/>
    </row>
    <row r="8" ht="15">
      <c r="A8" s="5"/>
    </row>
    <row r="9" ht="15">
      <c r="A9" s="5"/>
    </row>
    <row r="10" spans="1:10" ht="15" customHeight="1">
      <c r="A10" s="3" t="s">
        <v>139</v>
      </c>
      <c r="B10" s="11">
        <v>3</v>
      </c>
      <c r="D10" s="7">
        <v>467204</v>
      </c>
      <c r="F10" s="7">
        <v>397570</v>
      </c>
      <c r="H10" s="272"/>
      <c r="J10" s="8"/>
    </row>
    <row r="11" spans="1:6" ht="15">
      <c r="A11" s="3" t="s">
        <v>16</v>
      </c>
      <c r="B11" s="11">
        <v>4</v>
      </c>
      <c r="D11" s="7">
        <v>2661</v>
      </c>
      <c r="F11" s="7">
        <v>2129</v>
      </c>
    </row>
    <row r="12" spans="1:10" ht="15">
      <c r="A12" s="9" t="s">
        <v>17</v>
      </c>
      <c r="D12" s="10">
        <v>2476</v>
      </c>
      <c r="F12" s="10">
        <v>4591</v>
      </c>
      <c r="G12" s="11"/>
      <c r="J12" s="8"/>
    </row>
    <row r="13" spans="1:10" ht="15">
      <c r="A13" s="3" t="s">
        <v>18</v>
      </c>
      <c r="B13" s="11">
        <v>5</v>
      </c>
      <c r="D13" s="7">
        <v>-23693</v>
      </c>
      <c r="F13" s="7">
        <v>-23596</v>
      </c>
      <c r="H13" s="12"/>
      <c r="J13" s="8"/>
    </row>
    <row r="14" spans="1:10" ht="15">
      <c r="A14" s="3" t="s">
        <v>19</v>
      </c>
      <c r="B14" s="11">
        <v>6</v>
      </c>
      <c r="D14" s="7">
        <v>-19596</v>
      </c>
      <c r="F14" s="7">
        <v>-14766</v>
      </c>
      <c r="H14" s="12"/>
      <c r="J14" s="8"/>
    </row>
    <row r="15" spans="1:8" ht="15">
      <c r="A15" s="3" t="s">
        <v>20</v>
      </c>
      <c r="B15" s="11">
        <v>7</v>
      </c>
      <c r="D15" s="7">
        <v>-40781</v>
      </c>
      <c r="F15" s="7">
        <v>-34774</v>
      </c>
      <c r="H15" s="13"/>
    </row>
    <row r="16" spans="1:8" ht="15">
      <c r="A16" s="3" t="s">
        <v>21</v>
      </c>
      <c r="B16" s="11" t="s">
        <v>163</v>
      </c>
      <c r="D16" s="7">
        <v>-13399</v>
      </c>
      <c r="F16" s="7">
        <v>-12811</v>
      </c>
      <c r="H16" s="12"/>
    </row>
    <row r="17" spans="1:8" ht="15">
      <c r="A17" s="3" t="s">
        <v>22</v>
      </c>
      <c r="D17" s="7">
        <v>-341199</v>
      </c>
      <c r="F17" s="7">
        <v>-295144</v>
      </c>
      <c r="H17" s="12"/>
    </row>
    <row r="18" spans="1:10" ht="15">
      <c r="A18" s="3" t="s">
        <v>23</v>
      </c>
      <c r="B18" s="11">
        <v>8</v>
      </c>
      <c r="D18" s="7">
        <v>-1595</v>
      </c>
      <c r="F18" s="7">
        <v>-1372</v>
      </c>
      <c r="H18" s="13"/>
      <c r="J18" s="8"/>
    </row>
    <row r="19" spans="1:11" ht="15" customHeight="1">
      <c r="A19" s="268" t="s">
        <v>24</v>
      </c>
      <c r="D19" s="14">
        <f>SUM(D10:D18)</f>
        <v>32078</v>
      </c>
      <c r="F19" s="14">
        <f>SUM(F10:F18)</f>
        <v>21827</v>
      </c>
      <c r="H19" s="12"/>
      <c r="K19" s="8"/>
    </row>
    <row r="20" spans="1:8" ht="8.25" customHeight="1">
      <c r="A20" s="3"/>
      <c r="D20" s="7"/>
      <c r="F20" s="7"/>
      <c r="H20" s="12"/>
    </row>
    <row r="21" spans="1:8" ht="15">
      <c r="A21" s="3" t="s">
        <v>25</v>
      </c>
      <c r="B21" s="11">
        <v>10</v>
      </c>
      <c r="D21" s="7">
        <v>879</v>
      </c>
      <c r="F21" s="7">
        <v>1072</v>
      </c>
      <c r="H21" s="12"/>
    </row>
    <row r="22" spans="1:8" ht="15">
      <c r="A22" s="3" t="s">
        <v>26</v>
      </c>
      <c r="B22" s="11">
        <v>11</v>
      </c>
      <c r="D22" s="7">
        <f>-2730</f>
        <v>-2730</v>
      </c>
      <c r="F22" s="7">
        <v>-1897</v>
      </c>
      <c r="H22" s="12"/>
    </row>
    <row r="23" spans="1:8" ht="15">
      <c r="A23" s="15" t="s">
        <v>27</v>
      </c>
      <c r="D23" s="14">
        <f>SUM(D21:D22)</f>
        <v>-1851</v>
      </c>
      <c r="F23" s="14">
        <f>SUM(F21:F22)</f>
        <v>-825</v>
      </c>
      <c r="H23" s="12"/>
    </row>
    <row r="24" spans="1:8" ht="9" customHeight="1">
      <c r="A24" s="15"/>
      <c r="D24" s="17"/>
      <c r="F24" s="17"/>
      <c r="H24" s="12"/>
    </row>
    <row r="25" spans="1:8" ht="15">
      <c r="A25" s="3" t="s">
        <v>174</v>
      </c>
      <c r="B25" s="11">
        <v>12</v>
      </c>
      <c r="D25" s="7">
        <v>6992</v>
      </c>
      <c r="F25" s="7">
        <v>4026</v>
      </c>
      <c r="H25" s="12"/>
    </row>
    <row r="26" spans="1:8" ht="15" hidden="1">
      <c r="A26" s="3" t="s">
        <v>137</v>
      </c>
      <c r="D26" s="7">
        <v>0</v>
      </c>
      <c r="F26" s="7">
        <v>0</v>
      </c>
      <c r="H26" s="12"/>
    </row>
    <row r="27" spans="1:8" ht="15" hidden="1">
      <c r="A27" s="3" t="s">
        <v>170</v>
      </c>
      <c r="D27" s="7">
        <v>0</v>
      </c>
      <c r="F27" s="7">
        <v>0</v>
      </c>
      <c r="H27" s="12"/>
    </row>
    <row r="28" spans="1:8" ht="15">
      <c r="A28" s="268" t="s">
        <v>28</v>
      </c>
      <c r="D28" s="14">
        <f>D19+D23+D25+D27</f>
        <v>37219</v>
      </c>
      <c r="F28" s="14">
        <f>F19+F23+F25+F27</f>
        <v>25028</v>
      </c>
      <c r="H28" s="16"/>
    </row>
    <row r="29" spans="1:8" ht="6.75" customHeight="1">
      <c r="A29" s="268"/>
      <c r="D29" s="129"/>
      <c r="F29" s="129"/>
      <c r="H29" s="16"/>
    </row>
    <row r="30" spans="1:8" ht="15">
      <c r="A30" s="3" t="s">
        <v>29</v>
      </c>
      <c r="D30" s="18">
        <v>-3576</v>
      </c>
      <c r="F30" s="18">
        <v>-2468</v>
      </c>
      <c r="H30" s="16"/>
    </row>
    <row r="31" spans="1:10" ht="6.75" customHeight="1">
      <c r="A31" s="268"/>
      <c r="B31" s="168"/>
      <c r="C31" s="19"/>
      <c r="D31" s="17"/>
      <c r="E31" s="19"/>
      <c r="F31" s="17"/>
      <c r="G31" s="19"/>
      <c r="H31" s="16"/>
      <c r="J31" s="20"/>
    </row>
    <row r="32" spans="1:10" ht="7.5" customHeight="1">
      <c r="A32" s="268"/>
      <c r="B32" s="168"/>
      <c r="C32" s="19"/>
      <c r="D32" s="17"/>
      <c r="E32" s="19"/>
      <c r="F32" s="17"/>
      <c r="G32" s="19"/>
      <c r="H32" s="16"/>
      <c r="J32" s="20"/>
    </row>
    <row r="33" spans="1:10" ht="15.75" thickBot="1">
      <c r="A33" s="268" t="s">
        <v>152</v>
      </c>
      <c r="B33" s="168"/>
      <c r="C33" s="19"/>
      <c r="D33" s="118">
        <f>D28+D30</f>
        <v>33643</v>
      </c>
      <c r="E33" s="19"/>
      <c r="F33" s="118">
        <f>F28+F30</f>
        <v>22560</v>
      </c>
      <c r="G33" s="19"/>
      <c r="H33" s="16"/>
      <c r="J33" s="20"/>
    </row>
    <row r="34" spans="1:10" ht="15.75" thickTop="1">
      <c r="A34" s="268"/>
      <c r="B34" s="168"/>
      <c r="C34" s="19"/>
      <c r="D34" s="17"/>
      <c r="E34" s="19"/>
      <c r="F34" s="17"/>
      <c r="G34" s="19"/>
      <c r="H34" s="16"/>
      <c r="J34" s="20"/>
    </row>
    <row r="35" spans="1:10" ht="15">
      <c r="A35" s="268" t="s">
        <v>30</v>
      </c>
      <c r="C35" s="21"/>
      <c r="D35" s="17"/>
      <c r="E35" s="21"/>
      <c r="F35" s="17"/>
      <c r="G35" s="19"/>
      <c r="H35" s="16"/>
      <c r="J35" s="20"/>
    </row>
    <row r="36" spans="1:10" ht="15">
      <c r="A36" s="131" t="s">
        <v>138</v>
      </c>
      <c r="C36" s="21"/>
      <c r="D36" s="17"/>
      <c r="E36" s="21"/>
      <c r="F36" s="17"/>
      <c r="G36" s="19"/>
      <c r="H36" s="16"/>
      <c r="J36" s="20"/>
    </row>
    <row r="37" spans="1:10" ht="23.25" customHeight="1">
      <c r="A37" s="133" t="s">
        <v>151</v>
      </c>
      <c r="B37" s="11">
        <v>13</v>
      </c>
      <c r="C37" s="21"/>
      <c r="D37" s="30">
        <v>-1957</v>
      </c>
      <c r="E37" s="21"/>
      <c r="F37" s="30">
        <v>156</v>
      </c>
      <c r="G37" s="19"/>
      <c r="H37" s="16"/>
      <c r="J37" s="20"/>
    </row>
    <row r="38" spans="1:10" ht="15">
      <c r="A38" s="266"/>
      <c r="C38" s="21"/>
      <c r="D38" s="267">
        <f>SUM(D37:D37)</f>
        <v>-1957</v>
      </c>
      <c r="E38" s="21"/>
      <c r="F38" s="267">
        <f>SUM(F37:F37)</f>
        <v>156</v>
      </c>
      <c r="G38" s="19"/>
      <c r="H38" s="16"/>
      <c r="J38" s="20"/>
    </row>
    <row r="39" spans="1:10" ht="15">
      <c r="A39" s="131" t="s">
        <v>110</v>
      </c>
      <c r="B39" s="169"/>
      <c r="C39" s="21"/>
      <c r="D39" s="30"/>
      <c r="E39" s="21"/>
      <c r="F39" s="30"/>
      <c r="G39" s="19"/>
      <c r="H39" s="16"/>
      <c r="J39" s="20"/>
    </row>
    <row r="40" spans="1:10" ht="15">
      <c r="A40" s="133" t="s">
        <v>99</v>
      </c>
      <c r="B40" s="169"/>
      <c r="C40" s="21"/>
      <c r="D40" s="30">
        <v>-409</v>
      </c>
      <c r="E40" s="30"/>
      <c r="F40" s="30">
        <v>-1039</v>
      </c>
      <c r="G40" s="19"/>
      <c r="H40" s="16"/>
      <c r="J40" s="20"/>
    </row>
    <row r="41" spans="1:10" ht="15">
      <c r="A41" s="133" t="s">
        <v>188</v>
      </c>
      <c r="B41" s="169"/>
      <c r="C41" s="21"/>
      <c r="D41" s="30">
        <v>1743</v>
      </c>
      <c r="E41" s="30"/>
      <c r="F41" s="30">
        <v>-1228</v>
      </c>
      <c r="G41" s="19"/>
      <c r="H41" s="16"/>
      <c r="J41" s="20"/>
    </row>
    <row r="42" spans="1:10" ht="15">
      <c r="A42" s="268"/>
      <c r="B42" s="169"/>
      <c r="C42" s="21"/>
      <c r="D42" s="14">
        <f>SUM(D40:D41)</f>
        <v>1334</v>
      </c>
      <c r="E42" s="21"/>
      <c r="F42" s="14">
        <f>SUM(F40:F41)</f>
        <v>-2267</v>
      </c>
      <c r="G42" s="19"/>
      <c r="H42" s="16"/>
      <c r="J42" s="20"/>
    </row>
    <row r="43" spans="1:10" ht="15">
      <c r="A43" s="268" t="s">
        <v>156</v>
      </c>
      <c r="B43" s="169">
        <v>13</v>
      </c>
      <c r="C43" s="21"/>
      <c r="D43" s="14">
        <f>D38+D42</f>
        <v>-623</v>
      </c>
      <c r="E43" s="21"/>
      <c r="F43" s="14">
        <f>F38+F42</f>
        <v>-2111</v>
      </c>
      <c r="G43" s="19"/>
      <c r="H43" s="16"/>
      <c r="J43" s="20"/>
    </row>
    <row r="44" spans="1:10" ht="15">
      <c r="A44" s="268"/>
      <c r="B44" s="169"/>
      <c r="C44" s="21"/>
      <c r="D44" s="17"/>
      <c r="E44" s="21"/>
      <c r="F44" s="17"/>
      <c r="G44" s="19"/>
      <c r="H44" s="16"/>
      <c r="J44" s="20"/>
    </row>
    <row r="45" spans="1:10" ht="15.75" thickBot="1">
      <c r="A45" s="261" t="s">
        <v>153</v>
      </c>
      <c r="B45" s="168"/>
      <c r="C45" s="19"/>
      <c r="D45" s="118">
        <f>+D33+D43</f>
        <v>33020</v>
      </c>
      <c r="E45" s="19"/>
      <c r="F45" s="118">
        <f>+F33+F43</f>
        <v>20449</v>
      </c>
      <c r="G45" s="19"/>
      <c r="H45" s="16"/>
      <c r="J45" s="20"/>
    </row>
    <row r="46" spans="1:10" ht="8.25" customHeight="1" thickTop="1">
      <c r="A46" s="131"/>
      <c r="B46" s="169"/>
      <c r="C46" s="21"/>
      <c r="D46" s="17"/>
      <c r="E46" s="21"/>
      <c r="F46" s="17"/>
      <c r="G46" s="19"/>
      <c r="H46" s="16"/>
      <c r="J46" s="20"/>
    </row>
    <row r="47" spans="1:8" ht="15">
      <c r="A47" s="261" t="s">
        <v>154</v>
      </c>
      <c r="B47" s="170"/>
      <c r="C47" s="23"/>
      <c r="D47" s="24"/>
      <c r="E47" s="23"/>
      <c r="F47" s="24"/>
      <c r="G47" s="25"/>
      <c r="H47" s="16"/>
    </row>
    <row r="48" spans="1:8" ht="15">
      <c r="A48" s="271" t="s">
        <v>140</v>
      </c>
      <c r="B48" s="28"/>
      <c r="C48" s="26"/>
      <c r="D48" s="27">
        <v>32254</v>
      </c>
      <c r="E48" s="26"/>
      <c r="F48" s="27">
        <v>20681</v>
      </c>
      <c r="G48" s="28"/>
      <c r="H48" s="16"/>
    </row>
    <row r="49" spans="1:8" ht="15">
      <c r="A49" s="29" t="s">
        <v>31</v>
      </c>
      <c r="B49" s="28"/>
      <c r="C49" s="26"/>
      <c r="D49" s="30">
        <v>1389</v>
      </c>
      <c r="E49" s="26"/>
      <c r="F49" s="30">
        <v>1879</v>
      </c>
      <c r="G49" s="26"/>
      <c r="H49" s="16"/>
    </row>
    <row r="50" spans="1:8" ht="9" customHeight="1">
      <c r="A50" s="31"/>
      <c r="B50" s="170"/>
      <c r="C50" s="23"/>
      <c r="D50" s="128"/>
      <c r="E50" s="23"/>
      <c r="F50" s="128"/>
      <c r="G50" s="25"/>
      <c r="H50" s="16"/>
    </row>
    <row r="51" spans="1:8" ht="15">
      <c r="A51" s="262" t="s">
        <v>155</v>
      </c>
      <c r="B51" s="170"/>
      <c r="C51" s="23"/>
      <c r="D51" s="128"/>
      <c r="E51" s="23"/>
      <c r="F51" s="128"/>
      <c r="G51" s="25"/>
      <c r="H51" s="16"/>
    </row>
    <row r="52" spans="1:10" ht="15">
      <c r="A52" s="271" t="s">
        <v>140</v>
      </c>
      <c r="B52" s="28"/>
      <c r="C52" s="26"/>
      <c r="D52" s="27">
        <v>31631</v>
      </c>
      <c r="E52" s="26"/>
      <c r="F52" s="27">
        <v>18580</v>
      </c>
      <c r="G52" s="28"/>
      <c r="H52" s="16"/>
      <c r="J52" s="22"/>
    </row>
    <row r="53" spans="1:8" ht="15">
      <c r="A53" s="29" t="s">
        <v>31</v>
      </c>
      <c r="B53" s="28"/>
      <c r="C53" s="26"/>
      <c r="D53" s="30">
        <v>1389</v>
      </c>
      <c r="E53" s="26"/>
      <c r="F53" s="30">
        <v>1869</v>
      </c>
      <c r="G53" s="26"/>
      <c r="H53" s="16"/>
    </row>
    <row r="54" spans="1:7" ht="8.25" customHeight="1">
      <c r="A54" s="29"/>
      <c r="B54" s="32"/>
      <c r="C54" s="32"/>
      <c r="D54" s="33"/>
      <c r="E54" s="32"/>
      <c r="F54" s="33"/>
      <c r="G54" s="32"/>
    </row>
    <row r="55" spans="1:6" ht="15">
      <c r="A55" s="29" t="s">
        <v>175</v>
      </c>
      <c r="B55" s="32"/>
      <c r="C55" s="283" t="s">
        <v>176</v>
      </c>
      <c r="D55" s="315">
        <v>0.27</v>
      </c>
      <c r="E55" s="32"/>
      <c r="F55" s="315">
        <v>0.17</v>
      </c>
    </row>
    <row r="56" ht="15">
      <c r="A56" s="34"/>
    </row>
    <row r="57" spans="1:6" ht="15">
      <c r="A57" s="146" t="s">
        <v>199</v>
      </c>
      <c r="C57" s="283" t="s">
        <v>176</v>
      </c>
      <c r="D57" s="315">
        <v>0.26</v>
      </c>
      <c r="E57" s="32"/>
      <c r="F57" s="315">
        <v>0.17</v>
      </c>
    </row>
    <row r="58" spans="1:3" ht="15">
      <c r="A58" s="146"/>
      <c r="C58" s="283"/>
    </row>
    <row r="59" ht="15">
      <c r="A59" s="146"/>
    </row>
    <row r="60" spans="1:7" ht="15">
      <c r="A60" s="322" t="s">
        <v>201</v>
      </c>
      <c r="B60" s="322"/>
      <c r="C60" s="322"/>
      <c r="D60" s="322"/>
      <c r="E60" s="322"/>
      <c r="F60" s="322"/>
      <c r="G60" s="19"/>
    </row>
    <row r="61" spans="1:6" ht="15">
      <c r="A61" s="34"/>
      <c r="D61" s="90"/>
      <c r="F61" s="90"/>
    </row>
    <row r="62" spans="4:6" ht="15">
      <c r="D62" s="307"/>
      <c r="F62" s="307"/>
    </row>
    <row r="63" ht="15">
      <c r="A63" s="35" t="s">
        <v>32</v>
      </c>
    </row>
    <row r="64" ht="15">
      <c r="A64" s="36" t="s">
        <v>33</v>
      </c>
    </row>
    <row r="66" ht="15">
      <c r="A66" s="37" t="str">
        <f>'[1]Cover '!A15</f>
        <v>Финансов директор:</v>
      </c>
    </row>
    <row r="67" ht="15">
      <c r="A67" s="38" t="str">
        <f>'[1]Cover '!D15</f>
        <v>Борис Борисов</v>
      </c>
    </row>
    <row r="68" ht="15">
      <c r="A68" s="39"/>
    </row>
    <row r="69" ht="15">
      <c r="A69" s="40" t="s">
        <v>111</v>
      </c>
    </row>
    <row r="70" ht="15">
      <c r="A70" s="132" t="s">
        <v>112</v>
      </c>
    </row>
    <row r="72" ht="15">
      <c r="A72" s="3"/>
    </row>
    <row r="73" ht="15">
      <c r="A73" s="3"/>
    </row>
    <row r="74" ht="15">
      <c r="A74" s="3"/>
    </row>
    <row r="75" spans="1:8" ht="15">
      <c r="A75" s="3"/>
      <c r="H75" s="273"/>
    </row>
    <row r="76" spans="1:7" ht="15">
      <c r="A76" s="316"/>
      <c r="B76" s="316"/>
      <c r="C76" s="316"/>
      <c r="D76" s="316"/>
      <c r="E76" s="316"/>
      <c r="F76" s="316"/>
      <c r="G76" s="316"/>
    </row>
    <row r="77" spans="1:7" ht="17.25" customHeight="1">
      <c r="A77" s="35"/>
      <c r="B77" s="41"/>
      <c r="C77" s="41"/>
      <c r="D77" s="41"/>
      <c r="E77" s="41"/>
      <c r="F77" s="41"/>
      <c r="G77" s="41"/>
    </row>
    <row r="78" ht="15">
      <c r="A78" s="42"/>
    </row>
    <row r="79" ht="15">
      <c r="A79" s="43"/>
    </row>
    <row r="80" ht="15">
      <c r="A80" s="44"/>
    </row>
    <row r="81" ht="15">
      <c r="A81" s="44"/>
    </row>
    <row r="82" ht="15">
      <c r="A82" s="40"/>
    </row>
    <row r="83" ht="15">
      <c r="A83" s="45"/>
    </row>
    <row r="84" ht="15">
      <c r="A84" s="39"/>
    </row>
    <row r="89" ht="15">
      <c r="A89" s="46"/>
    </row>
  </sheetData>
  <sheetProtection/>
  <mergeCells count="5">
    <mergeCell ref="A76:G76"/>
    <mergeCell ref="A1:G1"/>
    <mergeCell ref="A2:G2"/>
    <mergeCell ref="B6:B7"/>
    <mergeCell ref="A60:F60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68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view="pageBreakPreview" zoomScaleNormal="90" zoomScaleSheetLayoutView="100" zoomScalePageLayoutView="0" workbookViewId="0" topLeftCell="A36">
      <selection activeCell="A70" sqref="A70"/>
    </sheetView>
  </sheetViews>
  <sheetFormatPr defaultColWidth="9.28125" defaultRowHeight="12.75"/>
  <cols>
    <col min="1" max="1" width="67.421875" style="0" customWidth="1"/>
    <col min="2" max="2" width="8.28125" style="0" customWidth="1"/>
    <col min="3" max="3" width="12.7109375" style="0" customWidth="1"/>
    <col min="4" max="4" width="14.421875" style="80" customWidth="1"/>
    <col min="5" max="5" width="1.28515625" style="0" customWidth="1"/>
    <col min="6" max="6" width="14.57421875" style="80" customWidth="1"/>
    <col min="7" max="7" width="1.28515625" style="0" customWidth="1"/>
    <col min="8" max="8" width="1.57421875" style="0" customWidth="1"/>
  </cols>
  <sheetData>
    <row r="1" spans="1:7" ht="14.25">
      <c r="A1" s="47" t="str">
        <f>+'[1]SCI'!A1</f>
        <v>ГРУПА СОФАРМА </v>
      </c>
      <c r="B1" s="48"/>
      <c r="C1" s="48"/>
      <c r="D1" s="49"/>
      <c r="E1" s="48"/>
      <c r="F1" s="49"/>
      <c r="G1" s="48"/>
    </row>
    <row r="2" spans="1:7" ht="14.25">
      <c r="A2" s="50" t="s">
        <v>148</v>
      </c>
      <c r="B2" s="51"/>
      <c r="C2" s="51"/>
      <c r="D2" s="52"/>
      <c r="E2" s="51"/>
      <c r="F2" s="52"/>
      <c r="G2" s="51"/>
    </row>
    <row r="3" spans="1:7" ht="15">
      <c r="A3" s="50" t="s">
        <v>192</v>
      </c>
      <c r="B3" s="53"/>
      <c r="C3" s="53"/>
      <c r="D3" s="54"/>
      <c r="E3" s="53"/>
      <c r="F3" s="54"/>
      <c r="G3" s="53"/>
    </row>
    <row r="4" spans="1:7" ht="26.25" customHeight="1">
      <c r="A4" s="55"/>
      <c r="B4" s="269"/>
      <c r="C4" s="323" t="s">
        <v>15</v>
      </c>
      <c r="D4" s="324" t="s">
        <v>193</v>
      </c>
      <c r="E4" s="172"/>
      <c r="F4" s="324" t="s">
        <v>194</v>
      </c>
      <c r="G4" s="172"/>
    </row>
    <row r="5" spans="2:7" ht="12" customHeight="1">
      <c r="B5" s="269"/>
      <c r="C5" s="323"/>
      <c r="D5" s="325"/>
      <c r="E5" s="172"/>
      <c r="F5" s="324"/>
      <c r="G5" s="172"/>
    </row>
    <row r="6" spans="2:7" ht="12" customHeight="1">
      <c r="B6" s="269"/>
      <c r="C6" s="172"/>
      <c r="D6" s="270"/>
      <c r="E6" s="172"/>
      <c r="F6" s="270"/>
      <c r="G6" s="172"/>
    </row>
    <row r="7" spans="1:7" ht="14.25">
      <c r="A7" s="50" t="s">
        <v>34</v>
      </c>
      <c r="B7" s="11"/>
      <c r="C7" s="11"/>
      <c r="D7" s="56"/>
      <c r="E7" s="11"/>
      <c r="F7" s="56"/>
      <c r="G7" s="11"/>
    </row>
    <row r="8" spans="1:7" ht="14.25">
      <c r="A8" s="50" t="s">
        <v>35</v>
      </c>
      <c r="B8" s="57"/>
      <c r="C8" s="57"/>
      <c r="D8" s="58"/>
      <c r="E8" s="57"/>
      <c r="F8" s="58"/>
      <c r="G8" s="57"/>
    </row>
    <row r="9" spans="1:7" ht="15">
      <c r="A9" s="59" t="s">
        <v>36</v>
      </c>
      <c r="B9" s="60"/>
      <c r="C9" s="60">
        <v>14</v>
      </c>
      <c r="D9" s="173">
        <v>374545</v>
      </c>
      <c r="E9" s="60"/>
      <c r="F9" s="173">
        <v>376407</v>
      </c>
      <c r="G9" s="60"/>
    </row>
    <row r="10" spans="1:7" ht="15">
      <c r="A10" s="62" t="s">
        <v>37</v>
      </c>
      <c r="B10" s="60"/>
      <c r="C10" s="60">
        <v>15</v>
      </c>
      <c r="D10" s="173">
        <v>47175</v>
      </c>
      <c r="E10" s="60"/>
      <c r="F10" s="173">
        <v>48151</v>
      </c>
      <c r="G10" s="60"/>
    </row>
    <row r="11" spans="1:7" ht="15">
      <c r="A11" s="62" t="s">
        <v>118</v>
      </c>
      <c r="B11" s="60"/>
      <c r="C11" s="60">
        <v>15</v>
      </c>
      <c r="D11" s="173">
        <v>3499</v>
      </c>
      <c r="E11" s="60"/>
      <c r="F11" s="173">
        <v>3522</v>
      </c>
      <c r="G11" s="60"/>
    </row>
    <row r="12" spans="1:7" ht="15">
      <c r="A12" s="59" t="s">
        <v>38</v>
      </c>
      <c r="B12" s="60"/>
      <c r="C12" s="60">
        <v>16</v>
      </c>
      <c r="D12" s="173">
        <v>10568</v>
      </c>
      <c r="E12" s="60"/>
      <c r="F12" s="173">
        <v>10568</v>
      </c>
      <c r="G12" s="60"/>
    </row>
    <row r="13" spans="1:7" ht="15">
      <c r="A13" s="64" t="s">
        <v>121</v>
      </c>
      <c r="B13" s="60"/>
      <c r="C13" s="60">
        <v>17</v>
      </c>
      <c r="D13" s="173">
        <v>171600</v>
      </c>
      <c r="E13" s="60"/>
      <c r="F13" s="173">
        <v>162844</v>
      </c>
      <c r="G13" s="60"/>
    </row>
    <row r="14" spans="1:7" ht="15">
      <c r="A14" s="62" t="s">
        <v>141</v>
      </c>
      <c r="B14" s="60"/>
      <c r="C14" s="60">
        <v>18</v>
      </c>
      <c r="D14" s="173">
        <v>3438</v>
      </c>
      <c r="E14" s="60"/>
      <c r="F14" s="173">
        <v>4778</v>
      </c>
      <c r="G14" s="60"/>
    </row>
    <row r="15" spans="1:8" ht="15">
      <c r="A15" s="64" t="s">
        <v>101</v>
      </c>
      <c r="B15" s="60"/>
      <c r="C15" s="60">
        <v>19</v>
      </c>
      <c r="D15" s="173">
        <v>70012</v>
      </c>
      <c r="E15" s="60"/>
      <c r="F15" s="173">
        <v>67471</v>
      </c>
      <c r="G15" s="60"/>
      <c r="H15" s="125"/>
    </row>
    <row r="16" spans="1:7" ht="15">
      <c r="A16" s="64" t="s">
        <v>102</v>
      </c>
      <c r="B16" s="60"/>
      <c r="C16" s="60">
        <v>20</v>
      </c>
      <c r="D16" s="173">
        <v>7590</v>
      </c>
      <c r="E16" s="60"/>
      <c r="F16" s="173">
        <v>5694</v>
      </c>
      <c r="G16" s="60"/>
    </row>
    <row r="17" spans="1:7" ht="15">
      <c r="A17" s="62" t="s">
        <v>97</v>
      </c>
      <c r="B17" s="72"/>
      <c r="C17" s="72"/>
      <c r="D17" s="173">
        <v>1911</v>
      </c>
      <c r="E17" s="72"/>
      <c r="F17" s="173">
        <f>2052</f>
        <v>2052</v>
      </c>
      <c r="G17" s="72"/>
    </row>
    <row r="18" spans="1:7" ht="14.25" customHeight="1">
      <c r="A18" s="65"/>
      <c r="B18" s="57"/>
      <c r="C18" s="57"/>
      <c r="D18" s="66">
        <f>SUM(D9:D17)</f>
        <v>690338</v>
      </c>
      <c r="E18" s="57"/>
      <c r="F18" s="287">
        <f>F9+F10+F11+F12+F13+F14+F15+F16+F17</f>
        <v>681487</v>
      </c>
      <c r="G18" s="57"/>
    </row>
    <row r="19" spans="1:8" ht="15">
      <c r="A19" s="50" t="s">
        <v>39</v>
      </c>
      <c r="B19" s="57"/>
      <c r="C19" s="57"/>
      <c r="D19" s="310"/>
      <c r="E19" s="57"/>
      <c r="F19" s="278"/>
      <c r="G19" s="57"/>
      <c r="H19" s="122"/>
    </row>
    <row r="20" spans="1:7" ht="15">
      <c r="A20" s="59" t="s">
        <v>40</v>
      </c>
      <c r="B20" s="60"/>
      <c r="C20" s="60">
        <v>21</v>
      </c>
      <c r="D20" s="173">
        <v>296002</v>
      </c>
      <c r="E20" s="60"/>
      <c r="F20" s="173">
        <v>278583</v>
      </c>
      <c r="G20" s="60"/>
    </row>
    <row r="21" spans="1:7" ht="15">
      <c r="A21" s="59" t="s">
        <v>41</v>
      </c>
      <c r="B21" s="60"/>
      <c r="C21" s="126">
        <v>22</v>
      </c>
      <c r="D21" s="173">
        <v>253961</v>
      </c>
      <c r="E21" s="126"/>
      <c r="F21" s="173">
        <v>224442</v>
      </c>
      <c r="G21" s="126"/>
    </row>
    <row r="22" spans="1:10" ht="15">
      <c r="A22" s="59" t="s">
        <v>42</v>
      </c>
      <c r="B22" s="60"/>
      <c r="C22" s="126">
        <v>23</v>
      </c>
      <c r="D22" s="173">
        <v>13079</v>
      </c>
      <c r="E22" s="126"/>
      <c r="F22" s="173">
        <v>12909</v>
      </c>
      <c r="G22" s="126"/>
      <c r="H22" s="63"/>
      <c r="J22" s="63"/>
    </row>
    <row r="23" spans="1:7" ht="15">
      <c r="A23" s="59" t="s">
        <v>122</v>
      </c>
      <c r="B23" s="60"/>
      <c r="C23" s="60">
        <v>24</v>
      </c>
      <c r="D23" s="173">
        <v>38692</v>
      </c>
      <c r="E23" s="60"/>
      <c r="F23" s="173">
        <f>36672+30</f>
        <v>36702</v>
      </c>
      <c r="G23" s="60"/>
    </row>
    <row r="24" spans="1:7" ht="15">
      <c r="A24" s="59" t="s">
        <v>43</v>
      </c>
      <c r="B24" s="60"/>
      <c r="C24" s="60">
        <v>25</v>
      </c>
      <c r="D24" s="173">
        <v>19639</v>
      </c>
      <c r="E24" s="60"/>
      <c r="F24" s="173">
        <v>19855</v>
      </c>
      <c r="G24" s="60"/>
    </row>
    <row r="25" spans="1:7" ht="14.25">
      <c r="A25" s="50"/>
      <c r="B25" s="57"/>
      <c r="C25" s="60"/>
      <c r="D25" s="66">
        <f>SUM(D20:D24)</f>
        <v>621373</v>
      </c>
      <c r="E25" s="60"/>
      <c r="F25" s="66">
        <f>SUM(F20:F24)</f>
        <v>572491</v>
      </c>
      <c r="G25" s="60"/>
    </row>
    <row r="26" spans="1:7" ht="6.75" customHeight="1">
      <c r="A26" s="50"/>
      <c r="B26" s="57"/>
      <c r="C26" s="60"/>
      <c r="D26" s="67"/>
      <c r="E26" s="60"/>
      <c r="F26" s="67"/>
      <c r="G26" s="60"/>
    </row>
    <row r="27" spans="1:8" ht="15" thickBot="1">
      <c r="A27" s="50" t="s">
        <v>44</v>
      </c>
      <c r="B27" s="57"/>
      <c r="C27" s="60"/>
      <c r="D27" s="69">
        <f>SUM(D25,D18)</f>
        <v>1311711</v>
      </c>
      <c r="E27" s="60"/>
      <c r="F27" s="69">
        <f>SUM(F25,F18)</f>
        <v>1253978</v>
      </c>
      <c r="G27" s="60"/>
      <c r="H27" s="123"/>
    </row>
    <row r="28" spans="1:7" ht="8.25" customHeight="1" thickTop="1">
      <c r="A28" s="50"/>
      <c r="B28" s="57"/>
      <c r="C28" s="57"/>
      <c r="D28" s="67"/>
      <c r="E28" s="57"/>
      <c r="F28" s="67"/>
      <c r="G28" s="57"/>
    </row>
    <row r="29" spans="1:7" ht="14.25">
      <c r="A29" s="50" t="s">
        <v>45</v>
      </c>
      <c r="B29" s="11"/>
      <c r="C29" s="11"/>
      <c r="D29" s="67"/>
      <c r="E29" s="11"/>
      <c r="F29" s="67"/>
      <c r="G29" s="11"/>
    </row>
    <row r="30" spans="1:7" ht="28.5">
      <c r="A30" s="71" t="s">
        <v>119</v>
      </c>
      <c r="B30" s="11"/>
      <c r="C30" s="11"/>
      <c r="D30" s="70"/>
      <c r="E30" s="11"/>
      <c r="F30" s="70"/>
      <c r="G30" s="11"/>
    </row>
    <row r="31" spans="1:7" ht="15">
      <c r="A31" s="171" t="s">
        <v>46</v>
      </c>
      <c r="B31" s="72"/>
      <c r="C31" s="72"/>
      <c r="D31" s="173">
        <v>134798</v>
      </c>
      <c r="E31" s="72"/>
      <c r="F31" s="173">
        <v>134798</v>
      </c>
      <c r="G31" s="72"/>
    </row>
    <row r="32" spans="1:10" ht="15">
      <c r="A32" s="59" t="s">
        <v>47</v>
      </c>
      <c r="B32" s="72"/>
      <c r="C32" s="72"/>
      <c r="D32" s="173">
        <v>46743</v>
      </c>
      <c r="E32" s="72"/>
      <c r="F32" s="173">
        <f>47503</f>
        <v>47503</v>
      </c>
      <c r="G32" s="72"/>
      <c r="J32" s="265"/>
    </row>
    <row r="33" spans="1:10" ht="15">
      <c r="A33" s="286" t="s">
        <v>178</v>
      </c>
      <c r="B33" s="72"/>
      <c r="C33" s="72"/>
      <c r="D33" s="173">
        <v>12488</v>
      </c>
      <c r="E33" s="72"/>
      <c r="F33" s="173">
        <v>12488</v>
      </c>
      <c r="G33" s="72"/>
      <c r="J33" s="265"/>
    </row>
    <row r="34" spans="1:10" ht="15">
      <c r="A34" s="59" t="s">
        <v>116</v>
      </c>
      <c r="B34" s="72"/>
      <c r="D34" s="173">
        <v>542260</v>
      </c>
      <c r="E34" s="72"/>
      <c r="F34" s="173">
        <v>509869</v>
      </c>
      <c r="G34" s="72"/>
      <c r="H34" s="125"/>
      <c r="J34" s="265"/>
    </row>
    <row r="35" spans="1:7" ht="14.25">
      <c r="A35" s="50"/>
      <c r="B35" s="57"/>
      <c r="C35" s="72">
        <v>26</v>
      </c>
      <c r="D35" s="73">
        <f>SUM(D31:D34)</f>
        <v>736289</v>
      </c>
      <c r="E35" s="60"/>
      <c r="F35" s="73">
        <f>SUM(F31:F34)</f>
        <v>704658</v>
      </c>
      <c r="G35" s="60"/>
    </row>
    <row r="36" spans="1:7" ht="9" customHeight="1">
      <c r="A36" s="50"/>
      <c r="B36" s="57"/>
      <c r="C36" s="60"/>
      <c r="D36" s="74"/>
      <c r="E36" s="60"/>
      <c r="F36" s="74"/>
      <c r="G36" s="60"/>
    </row>
    <row r="37" spans="1:7" ht="14.25">
      <c r="A37" s="75" t="s">
        <v>48</v>
      </c>
      <c r="B37" s="57"/>
      <c r="C37" s="60"/>
      <c r="D37" s="76">
        <v>13365</v>
      </c>
      <c r="E37" s="60"/>
      <c r="F37" s="76">
        <v>11976</v>
      </c>
      <c r="G37" s="60"/>
    </row>
    <row r="38" spans="1:7" ht="7.5" customHeight="1">
      <c r="A38" s="75"/>
      <c r="B38" s="57"/>
      <c r="C38" s="60"/>
      <c r="D38" s="74"/>
      <c r="E38" s="60"/>
      <c r="F38" s="288"/>
      <c r="G38" s="60"/>
    </row>
    <row r="39" spans="1:7" ht="14.25">
      <c r="A39" s="77" t="s">
        <v>49</v>
      </c>
      <c r="B39" s="57"/>
      <c r="C39" s="60">
        <v>26</v>
      </c>
      <c r="D39" s="76">
        <f>D37+D35</f>
        <v>749654</v>
      </c>
      <c r="E39" s="60"/>
      <c r="F39" s="289">
        <f>F35+F37</f>
        <v>716634</v>
      </c>
      <c r="G39" s="60"/>
    </row>
    <row r="40" spans="1:7" ht="9" customHeight="1">
      <c r="A40" s="77"/>
      <c r="B40" s="57"/>
      <c r="C40" s="60"/>
      <c r="D40" s="74"/>
      <c r="E40" s="60"/>
      <c r="F40" s="74"/>
      <c r="G40" s="60"/>
    </row>
    <row r="41" spans="1:7" ht="15">
      <c r="A41" s="78" t="s">
        <v>50</v>
      </c>
      <c r="B41" s="57"/>
      <c r="C41" s="57"/>
      <c r="D41" s="68"/>
      <c r="E41" s="57"/>
      <c r="F41" s="68"/>
      <c r="G41" s="57"/>
    </row>
    <row r="42" spans="1:7" ht="15">
      <c r="A42" s="50" t="s">
        <v>51</v>
      </c>
      <c r="B42" s="72"/>
      <c r="C42" s="72"/>
      <c r="D42" s="68"/>
      <c r="E42" s="72"/>
      <c r="F42" s="68"/>
      <c r="G42" s="72"/>
    </row>
    <row r="43" spans="1:7" ht="15">
      <c r="A43" s="59" t="s">
        <v>52</v>
      </c>
      <c r="B43" s="72"/>
      <c r="C43" s="72">
        <v>27</v>
      </c>
      <c r="D43" s="61">
        <v>29439</v>
      </c>
      <c r="E43" s="72"/>
      <c r="F43" s="61">
        <v>27759</v>
      </c>
      <c r="G43" s="72"/>
    </row>
    <row r="44" spans="1:7" ht="15">
      <c r="A44" s="62" t="s">
        <v>53</v>
      </c>
      <c r="B44" s="72"/>
      <c r="C44" s="72"/>
      <c r="D44" s="61">
        <v>5839</v>
      </c>
      <c r="E44" s="72"/>
      <c r="F44" s="61">
        <f>6397</f>
        <v>6397</v>
      </c>
      <c r="G44" s="72"/>
    </row>
    <row r="45" spans="1:7" ht="15">
      <c r="A45" s="62" t="s">
        <v>166</v>
      </c>
      <c r="B45" s="72"/>
      <c r="C45" s="72">
        <v>28</v>
      </c>
      <c r="D45" s="61">
        <v>25496</v>
      </c>
      <c r="E45" s="72"/>
      <c r="F45" s="61">
        <v>24494</v>
      </c>
      <c r="G45" s="72"/>
    </row>
    <row r="46" spans="1:8" ht="15">
      <c r="A46" s="59" t="s">
        <v>114</v>
      </c>
      <c r="B46" s="72"/>
      <c r="C46" s="72">
        <v>29</v>
      </c>
      <c r="D46" s="61">
        <v>6618</v>
      </c>
      <c r="E46" s="72"/>
      <c r="F46" s="61">
        <v>6541</v>
      </c>
      <c r="G46" s="72"/>
      <c r="H46" s="125"/>
    </row>
    <row r="47" spans="1:7" ht="15">
      <c r="A47" s="79" t="s">
        <v>160</v>
      </c>
      <c r="B47" s="72"/>
      <c r="C47" s="72">
        <v>30</v>
      </c>
      <c r="D47" s="61">
        <v>51123</v>
      </c>
      <c r="E47" s="72"/>
      <c r="F47" s="61">
        <v>52058</v>
      </c>
      <c r="G47" s="72"/>
    </row>
    <row r="48" spans="1:7" ht="15">
      <c r="A48" s="79" t="s">
        <v>115</v>
      </c>
      <c r="B48" s="72"/>
      <c r="C48" s="72">
        <v>31</v>
      </c>
      <c r="D48" s="61">
        <v>6046</v>
      </c>
      <c r="E48" s="72"/>
      <c r="F48" s="61">
        <v>6155</v>
      </c>
      <c r="G48" s="72"/>
    </row>
    <row r="49" spans="1:7" ht="15">
      <c r="A49" s="59" t="s">
        <v>54</v>
      </c>
      <c r="B49" s="72"/>
      <c r="C49" s="72">
        <v>32</v>
      </c>
      <c r="D49" s="61">
        <v>6594</v>
      </c>
      <c r="E49" s="72"/>
      <c r="F49" s="61">
        <v>6594</v>
      </c>
      <c r="G49" s="72"/>
    </row>
    <row r="50" spans="1:8" ht="15">
      <c r="A50" s="65"/>
      <c r="B50" s="57"/>
      <c r="C50" s="72"/>
      <c r="D50" s="256">
        <f>SUM(D43:D49)</f>
        <v>131155</v>
      </c>
      <c r="E50" s="72"/>
      <c r="F50" s="256">
        <f>SUM(F43:F49)</f>
        <v>129998</v>
      </c>
      <c r="G50" s="72"/>
      <c r="H50" s="80"/>
    </row>
    <row r="51" ht="14.25" customHeight="1"/>
    <row r="52" spans="1:7" ht="15">
      <c r="A52" s="50" t="s">
        <v>55</v>
      </c>
      <c r="B52" s="81"/>
      <c r="C52" s="81"/>
      <c r="D52" s="82"/>
      <c r="E52" s="81"/>
      <c r="F52" s="82"/>
      <c r="G52" s="81"/>
    </row>
    <row r="53" spans="1:7" s="125" customFormat="1" ht="15">
      <c r="A53" s="79" t="s">
        <v>106</v>
      </c>
      <c r="B53" s="60"/>
      <c r="C53" s="60">
        <v>33</v>
      </c>
      <c r="D53" s="61">
        <v>162999</v>
      </c>
      <c r="E53" s="60"/>
      <c r="F53" s="61">
        <v>158355</v>
      </c>
      <c r="G53" s="60"/>
    </row>
    <row r="54" spans="1:7" ht="15">
      <c r="A54" s="79" t="s">
        <v>56</v>
      </c>
      <c r="B54" s="60"/>
      <c r="C54" s="60">
        <v>27</v>
      </c>
      <c r="D54" s="61">
        <v>9022</v>
      </c>
      <c r="E54" s="60"/>
      <c r="F54" s="61">
        <v>9758</v>
      </c>
      <c r="G54" s="60"/>
    </row>
    <row r="55" spans="1:7" ht="15">
      <c r="A55" s="79" t="s">
        <v>57</v>
      </c>
      <c r="B55" s="60"/>
      <c r="C55" s="60">
        <v>34</v>
      </c>
      <c r="D55" s="61">
        <v>193667</v>
      </c>
      <c r="E55" s="60"/>
      <c r="F55" s="61">
        <v>175567</v>
      </c>
      <c r="G55" s="60"/>
    </row>
    <row r="56" spans="1:9" ht="15">
      <c r="A56" s="79" t="s">
        <v>58</v>
      </c>
      <c r="B56" s="60"/>
      <c r="C56" s="60">
        <v>35</v>
      </c>
      <c r="D56" s="61">
        <v>5297</v>
      </c>
      <c r="E56" s="126"/>
      <c r="F56" s="61">
        <v>4904</v>
      </c>
      <c r="G56" s="126"/>
      <c r="H56" s="63"/>
      <c r="I56" s="63"/>
    </row>
    <row r="57" spans="1:7" ht="15">
      <c r="A57" s="79" t="s">
        <v>123</v>
      </c>
      <c r="B57" s="60"/>
      <c r="C57" s="60">
        <v>36</v>
      </c>
      <c r="D57" s="61">
        <v>1807</v>
      </c>
      <c r="E57" s="60"/>
      <c r="F57" s="61">
        <v>1875</v>
      </c>
      <c r="G57" s="60"/>
    </row>
    <row r="58" spans="1:7" ht="15">
      <c r="A58" s="79" t="s">
        <v>167</v>
      </c>
      <c r="B58" s="60"/>
      <c r="C58" s="60">
        <v>30</v>
      </c>
      <c r="D58" s="61">
        <v>12512</v>
      </c>
      <c r="E58" s="60"/>
      <c r="F58" s="61">
        <v>12874</v>
      </c>
      <c r="G58" s="60"/>
    </row>
    <row r="59" spans="1:9" ht="15">
      <c r="A59" s="83" t="s">
        <v>59</v>
      </c>
      <c r="B59" s="60"/>
      <c r="C59" s="60">
        <v>37</v>
      </c>
      <c r="D59" s="61">
        <v>22251</v>
      </c>
      <c r="E59" s="60"/>
      <c r="F59" s="61">
        <v>21780</v>
      </c>
      <c r="G59" s="60"/>
      <c r="H59" s="63"/>
      <c r="I59" s="63"/>
    </row>
    <row r="60" spans="1:7" ht="15">
      <c r="A60" s="79" t="s">
        <v>60</v>
      </c>
      <c r="B60" s="60"/>
      <c r="C60" s="60">
        <v>38</v>
      </c>
      <c r="D60" s="61">
        <v>8861</v>
      </c>
      <c r="E60" s="60"/>
      <c r="F60" s="61">
        <v>8436</v>
      </c>
      <c r="G60" s="60"/>
    </row>
    <row r="61" spans="1:11" ht="15">
      <c r="A61" s="79" t="s">
        <v>61</v>
      </c>
      <c r="B61" s="60"/>
      <c r="C61" s="60">
        <v>39</v>
      </c>
      <c r="D61" s="61">
        <v>14486</v>
      </c>
      <c r="E61" s="60"/>
      <c r="F61" s="61">
        <v>13797</v>
      </c>
      <c r="G61" s="60"/>
      <c r="K61" s="80"/>
    </row>
    <row r="62" spans="1:8" ht="14.25">
      <c r="A62" s="50"/>
      <c r="B62" s="57"/>
      <c r="C62" s="57"/>
      <c r="D62" s="73">
        <f>SUM(D53:D61)</f>
        <v>430902</v>
      </c>
      <c r="E62" s="57"/>
      <c r="F62" s="73">
        <f>SUM(F53:F61)</f>
        <v>407346</v>
      </c>
      <c r="G62" s="57"/>
      <c r="H62" s="80"/>
    </row>
    <row r="63" spans="1:7" ht="7.5" customHeight="1">
      <c r="A63" s="50"/>
      <c r="B63" s="57"/>
      <c r="C63" s="57"/>
      <c r="D63" s="74"/>
      <c r="E63" s="57"/>
      <c r="F63" s="74"/>
      <c r="G63" s="57"/>
    </row>
    <row r="64" spans="1:8" ht="14.25">
      <c r="A64" s="78" t="s">
        <v>62</v>
      </c>
      <c r="B64" s="57"/>
      <c r="C64" s="57"/>
      <c r="D64" s="76">
        <f>D50+D62</f>
        <v>562057</v>
      </c>
      <c r="E64" s="57"/>
      <c r="F64" s="289">
        <f>F50+F62</f>
        <v>537344</v>
      </c>
      <c r="G64" s="57"/>
      <c r="H64" s="80"/>
    </row>
    <row r="65" spans="1:7" ht="6.75" customHeight="1">
      <c r="A65" s="84"/>
      <c r="B65" s="57"/>
      <c r="C65" s="57"/>
      <c r="D65" s="74"/>
      <c r="E65" s="57"/>
      <c r="F65" s="288"/>
      <c r="G65" s="57"/>
    </row>
    <row r="66" spans="1:7" ht="15" thickBot="1">
      <c r="A66" s="50" t="s">
        <v>63</v>
      </c>
      <c r="B66" s="57"/>
      <c r="C66" s="57"/>
      <c r="D66" s="69">
        <f>D64+D39</f>
        <v>1311711</v>
      </c>
      <c r="E66" s="57"/>
      <c r="F66" s="290">
        <f>F39+F50+F62</f>
        <v>1253978</v>
      </c>
      <c r="G66" s="57"/>
    </row>
    <row r="67" spans="1:10" ht="15.75" thickTop="1">
      <c r="A67" s="59"/>
      <c r="B67" s="60"/>
      <c r="C67" s="85"/>
      <c r="D67" s="130">
        <f>D27-D66</f>
        <v>0</v>
      </c>
      <c r="E67" s="85"/>
      <c r="F67" s="130">
        <f>F27-F66</f>
        <v>0</v>
      </c>
      <c r="G67" s="85"/>
      <c r="J67" s="80"/>
    </row>
    <row r="68" spans="1:7" ht="15">
      <c r="A68" s="59"/>
      <c r="B68" s="60"/>
      <c r="C68" s="85"/>
      <c r="D68" s="130"/>
      <c r="E68" s="85"/>
      <c r="F68" s="130"/>
      <c r="G68" s="85"/>
    </row>
    <row r="69" spans="1:7" ht="15">
      <c r="A69" s="34" t="s">
        <v>201</v>
      </c>
      <c r="B69" s="60"/>
      <c r="C69" s="85"/>
      <c r="D69" s="130"/>
      <c r="E69" s="85"/>
      <c r="F69" s="130"/>
      <c r="G69" s="85"/>
    </row>
    <row r="70" spans="1:7" ht="15">
      <c r="A70" s="59"/>
      <c r="B70" s="60"/>
      <c r="C70" s="85"/>
      <c r="D70" s="130"/>
      <c r="E70" s="85"/>
      <c r="F70" s="130"/>
      <c r="G70" s="85"/>
    </row>
    <row r="71" spans="1:7" ht="15">
      <c r="A71" s="86"/>
      <c r="B71" s="60"/>
      <c r="C71" s="87"/>
      <c r="D71" s="88"/>
      <c r="E71" s="87"/>
      <c r="F71" s="88"/>
      <c r="G71" s="87"/>
    </row>
    <row r="72" spans="1:7" ht="17.25" customHeight="1">
      <c r="A72" s="41"/>
      <c r="B72" s="41"/>
      <c r="C72" s="41"/>
      <c r="D72" s="89"/>
      <c r="E72" s="41"/>
      <c r="F72" s="89"/>
      <c r="G72" s="41"/>
    </row>
    <row r="73" spans="1:7" ht="8.25" customHeight="1">
      <c r="A73" s="41"/>
      <c r="B73" s="41"/>
      <c r="C73" s="41"/>
      <c r="D73" s="89"/>
      <c r="E73" s="41"/>
      <c r="F73" s="89"/>
      <c r="G73" s="41"/>
    </row>
    <row r="74" spans="1:7" s="2" customFormat="1" ht="15">
      <c r="A74" s="35" t="s">
        <v>32</v>
      </c>
      <c r="B74" s="6"/>
      <c r="C74" s="6"/>
      <c r="D74" s="90"/>
      <c r="E74" s="6"/>
      <c r="F74" s="90"/>
      <c r="G74" s="6"/>
    </row>
    <row r="75" spans="1:7" s="2" customFormat="1" ht="15">
      <c r="A75" s="36" t="s">
        <v>33</v>
      </c>
      <c r="B75" s="6"/>
      <c r="C75" s="6"/>
      <c r="D75" s="90"/>
      <c r="E75" s="6"/>
      <c r="F75" s="90"/>
      <c r="G75" s="6"/>
    </row>
    <row r="76" spans="1:7" s="2" customFormat="1" ht="9" customHeight="1">
      <c r="A76" s="36"/>
      <c r="B76" s="6"/>
      <c r="C76" s="6"/>
      <c r="D76" s="90"/>
      <c r="E76" s="6"/>
      <c r="F76" s="90"/>
      <c r="G76" s="6"/>
    </row>
    <row r="77" spans="1:7" s="2" customFormat="1" ht="7.5" customHeight="1">
      <c r="A77" s="36"/>
      <c r="B77" s="6"/>
      <c r="C77" s="6"/>
      <c r="D77" s="90"/>
      <c r="E77" s="6"/>
      <c r="F77" s="90"/>
      <c r="G77" s="6"/>
    </row>
    <row r="78" spans="1:7" s="2" customFormat="1" ht="15">
      <c r="A78" s="37" t="s">
        <v>5</v>
      </c>
      <c r="B78" s="6"/>
      <c r="C78" s="6"/>
      <c r="D78" s="90"/>
      <c r="E78" s="6"/>
      <c r="F78" s="90"/>
      <c r="G78" s="6"/>
    </row>
    <row r="79" spans="1:7" s="2" customFormat="1" ht="15">
      <c r="A79" s="38" t="s">
        <v>6</v>
      </c>
      <c r="B79" s="6"/>
      <c r="C79" s="6"/>
      <c r="D79" s="90"/>
      <c r="E79" s="6"/>
      <c r="F79" s="90"/>
      <c r="G79" s="6"/>
    </row>
    <row r="80" spans="1:7" s="2" customFormat="1" ht="10.5" customHeight="1">
      <c r="A80" s="39"/>
      <c r="B80" s="6"/>
      <c r="C80" s="6"/>
      <c r="D80" s="90"/>
      <c r="E80" s="6"/>
      <c r="F80" s="90"/>
      <c r="G80" s="6"/>
    </row>
    <row r="81" ht="15">
      <c r="A81" s="40" t="s">
        <v>111</v>
      </c>
    </row>
    <row r="82" ht="15">
      <c r="A82" s="132" t="s">
        <v>112</v>
      </c>
    </row>
    <row r="83" ht="15">
      <c r="A83" s="284"/>
    </row>
    <row r="84" ht="15">
      <c r="A84" s="91"/>
    </row>
    <row r="85" ht="15">
      <c r="A85" s="91"/>
    </row>
    <row r="86" ht="15">
      <c r="A86" s="91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67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view="pageBreakPreview" zoomScaleSheetLayoutView="100" zoomScalePageLayoutView="0" workbookViewId="0" topLeftCell="A22">
      <selection activeCell="G32" sqref="G32"/>
    </sheetView>
  </sheetViews>
  <sheetFormatPr defaultColWidth="2.57421875" defaultRowHeight="12.75"/>
  <cols>
    <col min="1" max="1" width="85.28125" style="111" customWidth="1"/>
    <col min="2" max="2" width="13.7109375" style="105" customWidth="1"/>
    <col min="3" max="3" width="13.57421875" style="105" customWidth="1"/>
    <col min="4" max="4" width="2.28125" style="105" customWidth="1"/>
    <col min="5" max="5" width="13.57421875" style="105" customWidth="1"/>
    <col min="6" max="6" width="8.7109375" style="105" bestFit="1" customWidth="1"/>
    <col min="7" max="29" width="11.57421875" style="95" customWidth="1"/>
    <col min="30" max="16384" width="2.57421875" style="95" customWidth="1"/>
  </cols>
  <sheetData>
    <row r="1" spans="1:6" s="92" customFormat="1" ht="15">
      <c r="A1" s="120" t="str">
        <f>'[1]SFP'!A1</f>
        <v>ГРУПА СОФАРМА </v>
      </c>
      <c r="B1" s="137"/>
      <c r="C1" s="137"/>
      <c r="D1" s="137"/>
      <c r="E1" s="137"/>
      <c r="F1" s="138"/>
    </row>
    <row r="2" spans="1:6" s="93" customFormat="1" ht="15">
      <c r="A2" s="121" t="s">
        <v>149</v>
      </c>
      <c r="B2" s="139"/>
      <c r="C2" s="139"/>
      <c r="D2" s="139"/>
      <c r="E2" s="139"/>
      <c r="F2" s="138"/>
    </row>
    <row r="3" spans="1:6" s="93" customFormat="1" ht="15">
      <c r="A3" s="50" t="s">
        <v>192</v>
      </c>
      <c r="B3" s="140"/>
      <c r="C3" s="140"/>
      <c r="D3" s="140"/>
      <c r="E3" s="140"/>
      <c r="F3" s="140"/>
    </row>
    <row r="4" spans="2:6" ht="30">
      <c r="B4" s="141" t="s">
        <v>15</v>
      </c>
      <c r="C4" s="276" t="s">
        <v>195</v>
      </c>
      <c r="D4" s="274"/>
      <c r="E4" s="276" t="s">
        <v>177</v>
      </c>
      <c r="F4" s="94"/>
    </row>
    <row r="5" spans="1:6" ht="14.25" customHeight="1">
      <c r="A5" s="142"/>
      <c r="B5" s="96"/>
      <c r="C5" s="107" t="s">
        <v>64</v>
      </c>
      <c r="D5" s="274"/>
      <c r="E5" s="107" t="s">
        <v>64</v>
      </c>
      <c r="F5" s="94"/>
    </row>
    <row r="6" spans="1:6" ht="20.25">
      <c r="A6" s="142"/>
      <c r="B6" s="96"/>
      <c r="C6" s="97"/>
      <c r="D6" s="96"/>
      <c r="E6" s="97"/>
      <c r="F6" s="94"/>
    </row>
    <row r="7" spans="1:6" ht="15">
      <c r="A7" s="143" t="s">
        <v>65</v>
      </c>
      <c r="B7" s="98"/>
      <c r="C7" s="104"/>
      <c r="D7" s="98"/>
      <c r="E7" s="104"/>
      <c r="F7" s="99"/>
    </row>
    <row r="8" spans="1:7" ht="15">
      <c r="A8" s="144" t="s">
        <v>66</v>
      </c>
      <c r="B8" s="136"/>
      <c r="C8" s="117">
        <v>505136</v>
      </c>
      <c r="D8" s="98"/>
      <c r="E8" s="117">
        <v>441710</v>
      </c>
      <c r="F8" s="117"/>
      <c r="G8" s="99"/>
    </row>
    <row r="9" spans="1:7" ht="15">
      <c r="A9" s="144" t="s">
        <v>67</v>
      </c>
      <c r="B9" s="136"/>
      <c r="C9" s="117">
        <v>-433645</v>
      </c>
      <c r="D9" s="98"/>
      <c r="E9" s="117">
        <v>-374971</v>
      </c>
      <c r="F9" s="117"/>
      <c r="G9" s="99"/>
    </row>
    <row r="10" spans="1:7" ht="15">
      <c r="A10" s="144" t="s">
        <v>68</v>
      </c>
      <c r="B10" s="136"/>
      <c r="C10" s="117">
        <v>-38827</v>
      </c>
      <c r="D10" s="98"/>
      <c r="E10" s="117">
        <v>-33383</v>
      </c>
      <c r="F10" s="117"/>
      <c r="G10" s="99"/>
    </row>
    <row r="11" spans="1:7" s="100" customFormat="1" ht="15">
      <c r="A11" s="144" t="s">
        <v>69</v>
      </c>
      <c r="B11" s="136"/>
      <c r="C11" s="117">
        <v>-18987</v>
      </c>
      <c r="D11" s="98"/>
      <c r="E11" s="117">
        <v>-17303</v>
      </c>
      <c r="F11" s="117"/>
      <c r="G11" s="99"/>
    </row>
    <row r="12" spans="1:7" s="100" customFormat="1" ht="15">
      <c r="A12" s="144" t="s">
        <v>70</v>
      </c>
      <c r="B12" s="136"/>
      <c r="C12" s="117">
        <v>1561</v>
      </c>
      <c r="D12" s="98"/>
      <c r="E12" s="117">
        <v>2315</v>
      </c>
      <c r="F12" s="117"/>
      <c r="G12" s="99"/>
    </row>
    <row r="13" spans="1:7" s="100" customFormat="1" ht="15">
      <c r="A13" s="144" t="s">
        <v>128</v>
      </c>
      <c r="B13" s="136"/>
      <c r="C13" s="117">
        <v>-133</v>
      </c>
      <c r="D13" s="98"/>
      <c r="E13" s="117">
        <v>-63</v>
      </c>
      <c r="F13" s="117"/>
      <c r="G13" s="99"/>
    </row>
    <row r="14" spans="1:7" s="100" customFormat="1" ht="15">
      <c r="A14" s="144" t="s">
        <v>71</v>
      </c>
      <c r="B14" s="136"/>
      <c r="C14" s="117">
        <v>-1579</v>
      </c>
      <c r="D14" s="98"/>
      <c r="E14" s="117">
        <v>-1484</v>
      </c>
      <c r="F14" s="117"/>
      <c r="G14" s="99"/>
    </row>
    <row r="15" spans="1:7" s="100" customFormat="1" ht="15">
      <c r="A15" s="144" t="s">
        <v>72</v>
      </c>
      <c r="B15" s="136"/>
      <c r="C15" s="117">
        <v>-298</v>
      </c>
      <c r="D15" s="98"/>
      <c r="E15" s="117">
        <v>-556</v>
      </c>
      <c r="F15" s="117"/>
      <c r="G15" s="99"/>
    </row>
    <row r="16" spans="1:10" ht="15">
      <c r="A16" s="144" t="s">
        <v>73</v>
      </c>
      <c r="B16" s="136"/>
      <c r="C16" s="117">
        <v>-519</v>
      </c>
      <c r="D16" s="98"/>
      <c r="E16" s="117">
        <v>-216</v>
      </c>
      <c r="F16" s="117"/>
      <c r="G16" s="99"/>
      <c r="H16" s="146"/>
      <c r="I16" s="146"/>
      <c r="J16" s="146"/>
    </row>
    <row r="17" spans="1:6" s="100" customFormat="1" ht="15">
      <c r="A17" s="143" t="s">
        <v>130</v>
      </c>
      <c r="B17" s="98"/>
      <c r="C17" s="101">
        <f>SUM(C8:C16)</f>
        <v>12709</v>
      </c>
      <c r="D17" s="98"/>
      <c r="E17" s="101">
        <f>SUM(E8:E16)</f>
        <v>16049</v>
      </c>
      <c r="F17" s="147"/>
    </row>
    <row r="18" spans="1:6" s="100" customFormat="1" ht="15">
      <c r="A18" s="143"/>
      <c r="B18" s="98"/>
      <c r="C18" s="104"/>
      <c r="D18" s="98"/>
      <c r="E18" s="104"/>
      <c r="F18" s="99"/>
    </row>
    <row r="19" spans="1:6" s="100" customFormat="1" ht="15">
      <c r="A19" s="148" t="s">
        <v>74</v>
      </c>
      <c r="B19" s="98"/>
      <c r="C19" s="104"/>
      <c r="D19" s="98"/>
      <c r="E19" s="104"/>
      <c r="F19" s="99"/>
    </row>
    <row r="20" spans="1:7" ht="15">
      <c r="A20" s="144" t="s">
        <v>75</v>
      </c>
      <c r="B20" s="136"/>
      <c r="C20" s="117">
        <v>-5248</v>
      </c>
      <c r="D20" s="98"/>
      <c r="E20" s="117">
        <v>-3770</v>
      </c>
      <c r="F20" s="147"/>
      <c r="G20" s="99"/>
    </row>
    <row r="21" spans="1:7" ht="15">
      <c r="A21" s="149" t="s">
        <v>76</v>
      </c>
      <c r="B21" s="174"/>
      <c r="C21" s="117">
        <v>170</v>
      </c>
      <c r="D21" s="98"/>
      <c r="E21" s="117">
        <v>873</v>
      </c>
      <c r="F21" s="147"/>
      <c r="G21" s="99"/>
    </row>
    <row r="22" spans="1:7" ht="15">
      <c r="A22" s="144" t="s">
        <v>77</v>
      </c>
      <c r="B22" s="136"/>
      <c r="C22" s="117">
        <v>-1778</v>
      </c>
      <c r="D22" s="98"/>
      <c r="E22" s="117">
        <v>-1148</v>
      </c>
      <c r="F22" s="147"/>
      <c r="G22" s="99"/>
    </row>
    <row r="23" spans="1:7" ht="15">
      <c r="A23" s="144" t="s">
        <v>142</v>
      </c>
      <c r="B23" s="136"/>
      <c r="C23" s="117">
        <v>-657</v>
      </c>
      <c r="D23" s="98"/>
      <c r="E23" s="117">
        <v>-341</v>
      </c>
      <c r="F23" s="147"/>
      <c r="G23" s="99"/>
    </row>
    <row r="24" spans="1:7" ht="15">
      <c r="A24" s="144" t="s">
        <v>143</v>
      </c>
      <c r="B24" s="136"/>
      <c r="C24" s="117">
        <v>40</v>
      </c>
      <c r="D24" s="98"/>
      <c r="E24" s="117">
        <v>426</v>
      </c>
      <c r="F24" s="147"/>
      <c r="G24" s="99"/>
    </row>
    <row r="25" spans="1:7" ht="17.25" customHeight="1">
      <c r="A25" s="144" t="s">
        <v>171</v>
      </c>
      <c r="B25" s="136"/>
      <c r="C25" s="117">
        <v>0</v>
      </c>
      <c r="D25" s="98"/>
      <c r="E25" s="117">
        <v>200</v>
      </c>
      <c r="F25" s="147"/>
      <c r="G25" s="99"/>
    </row>
    <row r="26" spans="1:7" ht="15">
      <c r="A26" s="144" t="s">
        <v>120</v>
      </c>
      <c r="B26" s="150"/>
      <c r="C26" s="145">
        <v>0</v>
      </c>
      <c r="D26" s="150"/>
      <c r="E26" s="145">
        <v>-692</v>
      </c>
      <c r="F26" s="147"/>
      <c r="G26" s="99"/>
    </row>
    <row r="27" spans="1:7" ht="15">
      <c r="A27" s="144" t="s">
        <v>168</v>
      </c>
      <c r="B27" s="150"/>
      <c r="C27" s="145">
        <v>0</v>
      </c>
      <c r="D27" s="150"/>
      <c r="E27" s="145">
        <v>0</v>
      </c>
      <c r="F27" s="147"/>
      <c r="G27" s="99"/>
    </row>
    <row r="28" spans="1:7" ht="15">
      <c r="A28" s="149" t="s">
        <v>103</v>
      </c>
      <c r="B28" s="136"/>
      <c r="C28" s="117">
        <v>-2450</v>
      </c>
      <c r="D28" s="98"/>
      <c r="E28" s="117">
        <v>-1500</v>
      </c>
      <c r="F28" s="147"/>
      <c r="G28" s="99"/>
    </row>
    <row r="29" spans="1:7" ht="15">
      <c r="A29" s="149" t="s">
        <v>200</v>
      </c>
      <c r="B29" s="136"/>
      <c r="C29" s="134">
        <v>-4696</v>
      </c>
      <c r="D29" s="98"/>
      <c r="E29" s="134">
        <v>0</v>
      </c>
      <c r="F29" s="147"/>
      <c r="G29" s="99"/>
    </row>
    <row r="30" spans="1:7" ht="15">
      <c r="A30" s="144" t="s">
        <v>104</v>
      </c>
      <c r="B30" s="136"/>
      <c r="C30" s="117">
        <v>65</v>
      </c>
      <c r="D30" s="98"/>
      <c r="E30" s="117">
        <v>25</v>
      </c>
      <c r="F30" s="147"/>
      <c r="G30" s="99"/>
    </row>
    <row r="31" spans="1:6" ht="15">
      <c r="A31" s="143" t="s">
        <v>133</v>
      </c>
      <c r="B31" s="151"/>
      <c r="C31" s="101">
        <f>SUM(C20:C30)</f>
        <v>-14554</v>
      </c>
      <c r="D31" s="98"/>
      <c r="E31" s="101">
        <f>SUM(E20:E30)</f>
        <v>-5927</v>
      </c>
      <c r="F31" s="152"/>
    </row>
    <row r="32" spans="1:6" ht="15">
      <c r="A32" s="144"/>
      <c r="B32" s="98"/>
      <c r="C32" s="104"/>
      <c r="D32" s="98"/>
      <c r="E32" s="104"/>
      <c r="F32" s="99"/>
    </row>
    <row r="33" spans="1:6" ht="15">
      <c r="A33" s="148" t="s">
        <v>78</v>
      </c>
      <c r="B33" s="98"/>
      <c r="C33" s="153"/>
      <c r="D33" s="98"/>
      <c r="E33" s="153"/>
      <c r="F33" s="152"/>
    </row>
    <row r="34" spans="1:7" ht="15">
      <c r="A34" s="154" t="s">
        <v>135</v>
      </c>
      <c r="B34" s="136"/>
      <c r="C34" s="117">
        <v>22768</v>
      </c>
      <c r="D34" s="98"/>
      <c r="E34" s="117">
        <v>0</v>
      </c>
      <c r="F34" s="147"/>
      <c r="G34" s="99"/>
    </row>
    <row r="35" spans="1:7" ht="15">
      <c r="A35" s="154" t="s">
        <v>136</v>
      </c>
      <c r="B35" s="136"/>
      <c r="C35" s="117">
        <v>-13754</v>
      </c>
      <c r="D35" s="98"/>
      <c r="E35" s="117">
        <v>-34204</v>
      </c>
      <c r="F35" s="147"/>
      <c r="G35" s="99"/>
    </row>
    <row r="36" spans="1:7" ht="15">
      <c r="A36" s="154" t="s">
        <v>107</v>
      </c>
      <c r="B36" s="136"/>
      <c r="C36" s="117">
        <v>0</v>
      </c>
      <c r="D36" s="98"/>
      <c r="E36" s="117">
        <v>11356</v>
      </c>
      <c r="F36" s="147"/>
      <c r="G36" s="99"/>
    </row>
    <row r="37" spans="1:7" ht="15">
      <c r="A37" s="154" t="s">
        <v>108</v>
      </c>
      <c r="B37" s="136"/>
      <c r="C37" s="117">
        <v>-3414</v>
      </c>
      <c r="D37" s="98"/>
      <c r="E37" s="117">
        <v>-6520</v>
      </c>
      <c r="F37" s="147"/>
      <c r="G37" s="99"/>
    </row>
    <row r="38" spans="1:7" ht="15">
      <c r="A38" s="144" t="s">
        <v>131</v>
      </c>
      <c r="B38" s="98"/>
      <c r="C38" s="117">
        <v>700</v>
      </c>
      <c r="D38" s="98"/>
      <c r="E38" s="117">
        <v>6500</v>
      </c>
      <c r="F38" s="147"/>
      <c r="G38" s="99"/>
    </row>
    <row r="39" spans="1:7" ht="15">
      <c r="A39" s="264" t="s">
        <v>124</v>
      </c>
      <c r="B39" s="136"/>
      <c r="C39" s="117">
        <v>-23</v>
      </c>
      <c r="D39" s="98"/>
      <c r="E39" s="117">
        <v>-15</v>
      </c>
      <c r="F39" s="147"/>
      <c r="G39" s="99"/>
    </row>
    <row r="40" spans="1:7" ht="16.5" customHeight="1">
      <c r="A40" s="144" t="s">
        <v>80</v>
      </c>
      <c r="B40" s="136"/>
      <c r="C40" s="145">
        <v>-110</v>
      </c>
      <c r="D40" s="98"/>
      <c r="E40" s="145">
        <v>-93</v>
      </c>
      <c r="F40" s="147"/>
      <c r="G40" s="99"/>
    </row>
    <row r="41" spans="1:7" s="100" customFormat="1" ht="15">
      <c r="A41" s="144" t="s">
        <v>159</v>
      </c>
      <c r="B41" s="136"/>
      <c r="C41" s="117">
        <v>-4540</v>
      </c>
      <c r="D41" s="98"/>
      <c r="E41" s="117">
        <v>-4504</v>
      </c>
      <c r="F41" s="147"/>
      <c r="G41" s="99"/>
    </row>
    <row r="42" spans="1:7" ht="15">
      <c r="A42" s="95" t="s">
        <v>81</v>
      </c>
      <c r="B42" s="136"/>
      <c r="C42" s="117">
        <v>-2</v>
      </c>
      <c r="D42" s="98"/>
      <c r="E42" s="117">
        <v>-4</v>
      </c>
      <c r="F42" s="147"/>
      <c r="G42" s="99"/>
    </row>
    <row r="43" spans="1:7" ht="15">
      <c r="A43" s="95" t="s">
        <v>169</v>
      </c>
      <c r="B43" s="136"/>
      <c r="C43" s="117">
        <v>4</v>
      </c>
      <c r="D43" s="98"/>
      <c r="E43" s="117">
        <v>4</v>
      </c>
      <c r="F43" s="147"/>
      <c r="G43" s="99"/>
    </row>
    <row r="44" spans="1:7" ht="15">
      <c r="A44" s="95" t="s">
        <v>182</v>
      </c>
      <c r="B44" s="136"/>
      <c r="C44" s="117">
        <v>0</v>
      </c>
      <c r="D44" s="98"/>
      <c r="E44" s="117">
        <v>101</v>
      </c>
      <c r="F44" s="147"/>
      <c r="G44" s="99"/>
    </row>
    <row r="45" spans="1:11" ht="15">
      <c r="A45" s="155" t="s">
        <v>164</v>
      </c>
      <c r="B45" s="98"/>
      <c r="C45" s="101">
        <f>SUM(C34:C44)</f>
        <v>1629</v>
      </c>
      <c r="D45" s="98"/>
      <c r="E45" s="101">
        <f>SUM(E34:E44)</f>
        <v>-27379</v>
      </c>
      <c r="F45" s="156"/>
      <c r="I45" s="99"/>
      <c r="K45" s="99"/>
    </row>
    <row r="46" spans="1:11" ht="7.5" customHeight="1">
      <c r="A46" s="155"/>
      <c r="B46" s="98"/>
      <c r="C46" s="124"/>
      <c r="D46" s="98"/>
      <c r="E46" s="124"/>
      <c r="F46" s="156"/>
      <c r="I46" s="99"/>
      <c r="K46" s="99"/>
    </row>
    <row r="47" spans="1:11" s="100" customFormat="1" ht="27.75" customHeight="1">
      <c r="A47" s="275" t="s">
        <v>165</v>
      </c>
      <c r="B47" s="98"/>
      <c r="C47" s="102">
        <f>C17+C31+C45</f>
        <v>-216</v>
      </c>
      <c r="D47" s="98"/>
      <c r="E47" s="102">
        <f>E17+E31+E45</f>
        <v>-17257</v>
      </c>
      <c r="F47" s="156"/>
      <c r="G47" s="152"/>
      <c r="I47" s="99"/>
      <c r="K47" s="99"/>
    </row>
    <row r="48" spans="1:11" s="100" customFormat="1" ht="9.75" customHeight="1">
      <c r="A48" s="95"/>
      <c r="B48" s="98"/>
      <c r="C48" s="104"/>
      <c r="D48" s="98"/>
      <c r="E48" s="104"/>
      <c r="F48" s="156"/>
      <c r="I48" s="99"/>
      <c r="K48" s="99"/>
    </row>
    <row r="49" spans="1:11" ht="15">
      <c r="A49" s="95" t="s">
        <v>82</v>
      </c>
      <c r="B49" s="98"/>
      <c r="C49" s="117">
        <v>19851</v>
      </c>
      <c r="D49" s="98"/>
      <c r="E49" s="117">
        <v>37717</v>
      </c>
      <c r="F49" s="156"/>
      <c r="I49" s="99"/>
      <c r="K49" s="99"/>
    </row>
    <row r="50" spans="1:11" ht="9" customHeight="1">
      <c r="A50" s="95"/>
      <c r="B50" s="98"/>
      <c r="C50" s="157"/>
      <c r="D50" s="98"/>
      <c r="E50" s="157"/>
      <c r="F50" s="156"/>
      <c r="I50" s="99"/>
      <c r="K50" s="99"/>
    </row>
    <row r="51" spans="1:11" ht="15.75" thickBot="1">
      <c r="A51" s="100" t="s">
        <v>157</v>
      </c>
      <c r="B51" s="98">
        <f>+SFP!C24</f>
        <v>25</v>
      </c>
      <c r="C51" s="103">
        <f>C49+C47</f>
        <v>19635</v>
      </c>
      <c r="D51" s="98"/>
      <c r="E51" s="103">
        <f>E49+E47</f>
        <v>20460</v>
      </c>
      <c r="F51" s="156"/>
      <c r="I51" s="99"/>
      <c r="K51" s="99"/>
    </row>
    <row r="52" spans="1:5" ht="16.5" thickTop="1">
      <c r="A52" s="135"/>
      <c r="B52" s="98"/>
      <c r="C52" s="166"/>
      <c r="D52" s="98"/>
      <c r="E52" s="166"/>
    </row>
    <row r="53" spans="1:5" ht="15">
      <c r="A53" s="326" t="str">
        <f>SFP!A69</f>
        <v>Приложенията на страници от 5 до 141 са неразделна част от консолидирания финансов отчет</v>
      </c>
      <c r="B53" s="326"/>
      <c r="C53" s="326"/>
      <c r="D53" s="326"/>
      <c r="E53" s="98"/>
    </row>
    <row r="54" spans="1:5" ht="15">
      <c r="A54" s="158"/>
      <c r="B54" s="98"/>
      <c r="C54" s="136"/>
      <c r="D54" s="98"/>
      <c r="E54" s="98"/>
    </row>
    <row r="55" spans="1:5" ht="15">
      <c r="A55" s="158"/>
      <c r="B55" s="98"/>
      <c r="C55" s="136"/>
      <c r="D55" s="98"/>
      <c r="E55" s="136"/>
    </row>
    <row r="56" spans="1:5" ht="15">
      <c r="A56" s="159" t="s">
        <v>4</v>
      </c>
      <c r="B56" s="98"/>
      <c r="C56" s="98"/>
      <c r="D56" s="98"/>
      <c r="E56" s="98"/>
    </row>
    <row r="57" spans="1:5" ht="15">
      <c r="A57" s="109" t="s">
        <v>83</v>
      </c>
      <c r="B57" s="98"/>
      <c r="C57" s="98"/>
      <c r="D57" s="98"/>
      <c r="E57" s="98"/>
    </row>
    <row r="58" spans="1:5" ht="15">
      <c r="A58" s="160"/>
      <c r="B58" s="98"/>
      <c r="C58" s="98"/>
      <c r="D58" s="98"/>
      <c r="E58" s="98"/>
    </row>
    <row r="59" spans="1:5" ht="15">
      <c r="A59" s="106" t="s">
        <v>5</v>
      </c>
      <c r="B59" s="98"/>
      <c r="C59" s="98"/>
      <c r="D59" s="98"/>
      <c r="E59" s="98"/>
    </row>
    <row r="60" spans="1:5" ht="15">
      <c r="A60" s="107" t="s">
        <v>6</v>
      </c>
      <c r="B60" s="98"/>
      <c r="C60" s="98"/>
      <c r="D60" s="98"/>
      <c r="E60" s="98"/>
    </row>
    <row r="61" spans="1:5" ht="15">
      <c r="A61" s="161"/>
      <c r="B61" s="98"/>
      <c r="C61" s="98"/>
      <c r="D61" s="98"/>
      <c r="E61" s="98"/>
    </row>
    <row r="62" spans="1:6" ht="15">
      <c r="A62" s="162" t="s">
        <v>111</v>
      </c>
      <c r="B62" s="163"/>
      <c r="C62" s="163"/>
      <c r="D62" s="163"/>
      <c r="E62" s="163"/>
      <c r="F62" s="164"/>
    </row>
    <row r="63" ht="15">
      <c r="A63" s="165" t="s">
        <v>112</v>
      </c>
    </row>
    <row r="64" ht="15">
      <c r="A64" s="146"/>
    </row>
    <row r="65" ht="15">
      <c r="A65" s="108"/>
    </row>
    <row r="66" ht="15">
      <c r="A66" s="109"/>
    </row>
    <row r="67" ht="15">
      <c r="A67" s="110"/>
    </row>
    <row r="68" ht="15">
      <c r="A68" s="110"/>
    </row>
  </sheetData>
  <sheetProtection/>
  <mergeCells count="1">
    <mergeCell ref="A53:D53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view="pageBreakPreview" zoomScale="71" zoomScaleNormal="55" zoomScaleSheetLayoutView="71" zoomScalePageLayoutView="0" workbookViewId="0" topLeftCell="A1">
      <selection activeCell="M68" sqref="M68"/>
    </sheetView>
  </sheetViews>
  <sheetFormatPr defaultColWidth="9.28125" defaultRowHeight="12.75"/>
  <cols>
    <col min="1" max="1" width="88.7109375" style="202" customWidth="1"/>
    <col min="2" max="2" width="11.57421875" style="181" customWidth="1"/>
    <col min="3" max="3" width="13.7109375" style="181" customWidth="1"/>
    <col min="4" max="4" width="0.9921875" style="181" customWidth="1"/>
    <col min="5" max="5" width="13.421875" style="181" customWidth="1"/>
    <col min="6" max="6" width="0.71875" style="181" customWidth="1"/>
    <col min="7" max="7" width="13.57421875" style="181" customWidth="1"/>
    <col min="8" max="8" width="0.9921875" style="181" customWidth="1"/>
    <col min="9" max="9" width="15.7109375" style="181" customWidth="1"/>
    <col min="10" max="10" width="0.9921875" style="181" customWidth="1"/>
    <col min="11" max="11" width="17.57421875" style="181" customWidth="1"/>
    <col min="12" max="12" width="0.5625" style="181" customWidth="1"/>
    <col min="13" max="13" width="20.28125" style="181" customWidth="1"/>
    <col min="14" max="14" width="1.28515625" style="181" customWidth="1"/>
    <col min="15" max="15" width="19.7109375" style="181" customWidth="1"/>
    <col min="16" max="16" width="1.28515625" style="181" customWidth="1"/>
    <col min="17" max="17" width="19.7109375" style="181" customWidth="1"/>
    <col min="18" max="18" width="1.421875" style="181" customWidth="1"/>
    <col min="19" max="19" width="13.7109375" style="181" customWidth="1"/>
    <col min="20" max="20" width="2.421875" style="181" customWidth="1"/>
    <col min="21" max="21" width="20.421875" style="205" customWidth="1"/>
    <col min="22" max="22" width="1.421875" style="181" customWidth="1"/>
    <col min="23" max="23" width="18.7109375" style="181" customWidth="1"/>
    <col min="24" max="24" width="11.7109375" style="112" bestFit="1" customWidth="1"/>
    <col min="25" max="25" width="10.7109375" style="112" customWidth="1"/>
    <col min="26" max="27" width="9.7109375" style="112" bestFit="1" customWidth="1"/>
    <col min="28" max="16384" width="9.28125" style="112" customWidth="1"/>
  </cols>
  <sheetData>
    <row r="1" spans="1:23" ht="18" customHeight="1">
      <c r="A1" s="182" t="str">
        <f>'[1]SFP'!A1</f>
        <v>ГРУПА СОФАРМА 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203"/>
      <c r="U1" s="204"/>
      <c r="V1" s="203"/>
      <c r="W1" s="203"/>
    </row>
    <row r="2" spans="1:19" ht="18" customHeight="1">
      <c r="A2" s="329" t="s">
        <v>150</v>
      </c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</row>
    <row r="3" spans="1:23" ht="18" customHeight="1">
      <c r="A3" s="50" t="s">
        <v>192</v>
      </c>
      <c r="B3" s="17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W3" s="207"/>
    </row>
    <row r="4" spans="1:23" ht="43.5" customHeight="1">
      <c r="A4" s="183"/>
      <c r="B4" s="208"/>
      <c r="C4" s="331" t="s">
        <v>84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208"/>
      <c r="U4" s="209" t="s">
        <v>31</v>
      </c>
      <c r="V4" s="208"/>
      <c r="W4" s="209" t="s">
        <v>85</v>
      </c>
    </row>
    <row r="5" spans="1:23" s="113" customFormat="1" ht="28.5" customHeight="1">
      <c r="A5" s="332"/>
      <c r="B5" s="248" t="s">
        <v>15</v>
      </c>
      <c r="C5" s="327" t="s">
        <v>86</v>
      </c>
      <c r="D5" s="249"/>
      <c r="E5" s="327" t="s">
        <v>79</v>
      </c>
      <c r="F5" s="249"/>
      <c r="G5" s="327" t="s">
        <v>87</v>
      </c>
      <c r="H5" s="249"/>
      <c r="I5" s="327" t="s">
        <v>88</v>
      </c>
      <c r="J5" s="258"/>
      <c r="K5" s="327" t="s">
        <v>144</v>
      </c>
      <c r="L5" s="258"/>
      <c r="M5" s="327" t="s">
        <v>145</v>
      </c>
      <c r="N5" s="249"/>
      <c r="O5" s="334" t="s">
        <v>184</v>
      </c>
      <c r="P5" s="291"/>
      <c r="Q5" s="327" t="s">
        <v>116</v>
      </c>
      <c r="R5" s="249"/>
      <c r="S5" s="327" t="s">
        <v>89</v>
      </c>
      <c r="T5" s="250"/>
      <c r="U5" s="251"/>
      <c r="V5" s="250"/>
      <c r="W5" s="250"/>
    </row>
    <row r="6" spans="1:23" s="114" customFormat="1" ht="52.5" customHeight="1">
      <c r="A6" s="333"/>
      <c r="B6" s="252"/>
      <c r="C6" s="328"/>
      <c r="D6" s="253"/>
      <c r="E6" s="328"/>
      <c r="F6" s="253"/>
      <c r="G6" s="328"/>
      <c r="H6" s="253"/>
      <c r="I6" s="328"/>
      <c r="J6" s="259"/>
      <c r="K6" s="328"/>
      <c r="L6" s="259"/>
      <c r="M6" s="328"/>
      <c r="N6" s="253"/>
      <c r="O6" s="335"/>
      <c r="P6" s="292"/>
      <c r="Q6" s="328"/>
      <c r="R6" s="253"/>
      <c r="S6" s="328"/>
      <c r="T6" s="252"/>
      <c r="U6" s="254"/>
      <c r="V6" s="255"/>
      <c r="W6" s="255"/>
    </row>
    <row r="7" spans="1:23" s="115" customFormat="1" ht="16.5">
      <c r="A7" s="184"/>
      <c r="B7" s="177"/>
      <c r="C7" s="212" t="s">
        <v>64</v>
      </c>
      <c r="D7" s="212"/>
      <c r="E7" s="212" t="s">
        <v>64</v>
      </c>
      <c r="F7" s="212"/>
      <c r="G7" s="212" t="s">
        <v>64</v>
      </c>
      <c r="H7" s="212"/>
      <c r="I7" s="212" t="s">
        <v>64</v>
      </c>
      <c r="J7" s="212"/>
      <c r="K7" s="212" t="s">
        <v>64</v>
      </c>
      <c r="L7" s="212"/>
      <c r="M7" s="212" t="s">
        <v>64</v>
      </c>
      <c r="N7" s="212"/>
      <c r="O7" s="212" t="s">
        <v>64</v>
      </c>
      <c r="P7" s="212"/>
      <c r="Q7" s="212" t="s">
        <v>64</v>
      </c>
      <c r="R7" s="212"/>
      <c r="S7" s="212" t="s">
        <v>64</v>
      </c>
      <c r="T7" s="213"/>
      <c r="U7" s="214" t="s">
        <v>64</v>
      </c>
      <c r="V7" s="212"/>
      <c r="W7" s="212" t="s">
        <v>64</v>
      </c>
    </row>
    <row r="8" spans="1:23" s="114" customFormat="1" ht="12" customHeight="1">
      <c r="A8" s="193"/>
      <c r="B8" s="178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179"/>
      <c r="R8" s="212"/>
      <c r="S8" s="212"/>
      <c r="T8" s="210"/>
      <c r="U8" s="211"/>
      <c r="V8" s="210"/>
      <c r="W8" s="210"/>
    </row>
    <row r="9" spans="1:23" s="116" customFormat="1" ht="3.75" customHeight="1">
      <c r="A9" s="185"/>
      <c r="B9" s="215"/>
      <c r="C9" s="216"/>
      <c r="D9" s="217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8"/>
      <c r="U9" s="219"/>
      <c r="V9" s="215"/>
      <c r="W9" s="220"/>
    </row>
    <row r="10" spans="1:24" s="116" customFormat="1" ht="17.25" thickBot="1">
      <c r="A10" s="186" t="s">
        <v>179</v>
      </c>
      <c r="B10" s="208">
        <f>+SFP!C39</f>
        <v>26</v>
      </c>
      <c r="C10" s="227">
        <v>134798</v>
      </c>
      <c r="D10" s="221"/>
      <c r="E10" s="227">
        <v>-50284</v>
      </c>
      <c r="F10" s="221"/>
      <c r="G10" s="227">
        <v>66201</v>
      </c>
      <c r="H10" s="221"/>
      <c r="I10" s="227">
        <v>36788</v>
      </c>
      <c r="J10" s="222"/>
      <c r="K10" s="227">
        <v>1644</v>
      </c>
      <c r="L10" s="222"/>
      <c r="M10" s="227">
        <v>682</v>
      </c>
      <c r="N10" s="221"/>
      <c r="O10" s="227">
        <v>12512</v>
      </c>
      <c r="P10" s="221"/>
      <c r="Q10" s="227">
        <v>444634</v>
      </c>
      <c r="R10" s="227" t="e">
        <v>#REF!</v>
      </c>
      <c r="S10" s="227">
        <v>646975</v>
      </c>
      <c r="T10" s="227"/>
      <c r="U10" s="227">
        <v>11893</v>
      </c>
      <c r="V10" s="227" t="e">
        <v>#REF!</v>
      </c>
      <c r="W10" s="227">
        <v>658868</v>
      </c>
      <c r="X10" s="119"/>
    </row>
    <row r="11" spans="1:24" s="116" customFormat="1" ht="7.5" customHeight="1" thickTop="1">
      <c r="A11" s="186"/>
      <c r="B11" s="208"/>
      <c r="C11" s="222"/>
      <c r="D11" s="221"/>
      <c r="E11" s="222"/>
      <c r="F11" s="221"/>
      <c r="G11" s="222"/>
      <c r="H11" s="221"/>
      <c r="I11" s="222"/>
      <c r="J11" s="222"/>
      <c r="K11" s="222"/>
      <c r="L11" s="222"/>
      <c r="M11" s="222"/>
      <c r="N11" s="221"/>
      <c r="O11" s="222"/>
      <c r="P11" s="221"/>
      <c r="Q11" s="222"/>
      <c r="R11" s="222"/>
      <c r="S11" s="222"/>
      <c r="T11" s="222"/>
      <c r="U11" s="222"/>
      <c r="V11" s="222"/>
      <c r="W11" s="222"/>
      <c r="X11" s="119"/>
    </row>
    <row r="12" spans="1:23" s="116" customFormat="1" ht="17.25">
      <c r="A12" s="188" t="s">
        <v>180</v>
      </c>
      <c r="B12" s="208"/>
      <c r="C12" s="222"/>
      <c r="D12" s="221"/>
      <c r="E12" s="221"/>
      <c r="F12" s="221"/>
      <c r="G12" s="222"/>
      <c r="H12" s="221"/>
      <c r="I12" s="222"/>
      <c r="J12" s="222"/>
      <c r="K12" s="222"/>
      <c r="L12" s="222"/>
      <c r="M12" s="222"/>
      <c r="N12" s="221"/>
      <c r="O12" s="221"/>
      <c r="P12" s="221"/>
      <c r="Q12" s="222"/>
      <c r="R12" s="221"/>
      <c r="S12" s="222"/>
      <c r="T12" s="223"/>
      <c r="U12" s="223"/>
      <c r="V12" s="224"/>
      <c r="W12" s="228"/>
    </row>
    <row r="13" spans="1:23" s="116" customFormat="1" ht="16.5" hidden="1">
      <c r="A13" s="189" t="s">
        <v>132</v>
      </c>
      <c r="B13" s="208"/>
      <c r="C13" s="226">
        <v>0</v>
      </c>
      <c r="D13" s="226"/>
      <c r="E13" s="226">
        <v>0</v>
      </c>
      <c r="F13" s="226"/>
      <c r="G13" s="226">
        <v>0</v>
      </c>
      <c r="H13" s="226"/>
      <c r="I13" s="226">
        <v>0</v>
      </c>
      <c r="J13" s="226"/>
      <c r="K13" s="226">
        <v>0</v>
      </c>
      <c r="L13" s="226"/>
      <c r="M13" s="226">
        <v>0</v>
      </c>
      <c r="N13" s="226"/>
      <c r="O13" s="226">
        <v>0</v>
      </c>
      <c r="P13" s="226"/>
      <c r="Q13" s="226">
        <v>0</v>
      </c>
      <c r="R13" s="226"/>
      <c r="S13" s="226">
        <f>SUM(C13:R13)</f>
        <v>0</v>
      </c>
      <c r="T13" s="228"/>
      <c r="U13" s="226">
        <v>0</v>
      </c>
      <c r="V13" s="228"/>
      <c r="W13" s="229">
        <f>SUM(S13:V13)</f>
        <v>0</v>
      </c>
    </row>
    <row r="14" spans="1:23" s="116" customFormat="1" ht="8.25" customHeight="1" hidden="1">
      <c r="A14" s="189"/>
      <c r="B14" s="208"/>
      <c r="C14" s="222"/>
      <c r="D14" s="221"/>
      <c r="E14" s="221"/>
      <c r="F14" s="221"/>
      <c r="G14" s="222"/>
      <c r="H14" s="221"/>
      <c r="I14" s="222"/>
      <c r="J14" s="222"/>
      <c r="K14" s="222"/>
      <c r="L14" s="222"/>
      <c r="M14" s="222"/>
      <c r="N14" s="221"/>
      <c r="O14" s="221"/>
      <c r="P14" s="221"/>
      <c r="Q14" s="222"/>
      <c r="R14" s="221"/>
      <c r="S14" s="222"/>
      <c r="T14" s="223"/>
      <c r="U14" s="223"/>
      <c r="V14" s="224"/>
      <c r="W14" s="229"/>
    </row>
    <row r="15" spans="1:23" s="116" customFormat="1" ht="15.75" customHeight="1">
      <c r="A15" s="189" t="s">
        <v>183</v>
      </c>
      <c r="B15" s="208"/>
      <c r="C15" s="222">
        <v>0</v>
      </c>
      <c r="D15" s="221"/>
      <c r="E15" s="221">
        <v>0</v>
      </c>
      <c r="F15" s="221"/>
      <c r="G15" s="222">
        <v>0</v>
      </c>
      <c r="H15" s="221"/>
      <c r="I15" s="222">
        <v>0</v>
      </c>
      <c r="J15" s="222"/>
      <c r="K15" s="222">
        <v>0</v>
      </c>
      <c r="L15" s="222"/>
      <c r="M15" s="222">
        <v>0</v>
      </c>
      <c r="N15" s="221"/>
      <c r="O15" s="226">
        <v>-2</v>
      </c>
      <c r="P15" s="226"/>
      <c r="Q15" s="226">
        <v>103</v>
      </c>
      <c r="R15" s="226"/>
      <c r="S15" s="226">
        <f>SUM(C15:Q15)</f>
        <v>101</v>
      </c>
      <c r="T15" s="228"/>
      <c r="U15" s="226">
        <v>0</v>
      </c>
      <c r="V15" s="228"/>
      <c r="W15" s="228">
        <f>+S15+U15</f>
        <v>101</v>
      </c>
    </row>
    <row r="16" spans="1:23" s="116" customFormat="1" ht="16.5" hidden="1">
      <c r="A16" s="187" t="s">
        <v>90</v>
      </c>
      <c r="B16" s="208"/>
      <c r="C16" s="231">
        <f>C17+C18</f>
        <v>0</v>
      </c>
      <c r="D16" s="230"/>
      <c r="E16" s="231">
        <f>E17+E18</f>
        <v>0</v>
      </c>
      <c r="F16" s="226"/>
      <c r="G16" s="231">
        <f>G17+G18</f>
        <v>0</v>
      </c>
      <c r="H16" s="231">
        <f aca="true" t="shared" si="0" ref="H16:Q16">H17+H18</f>
        <v>0</v>
      </c>
      <c r="I16" s="231">
        <f t="shared" si="0"/>
        <v>0</v>
      </c>
      <c r="J16" s="231">
        <f t="shared" si="0"/>
        <v>0</v>
      </c>
      <c r="K16" s="231">
        <f t="shared" si="0"/>
        <v>0</v>
      </c>
      <c r="L16" s="231">
        <f t="shared" si="0"/>
        <v>0</v>
      </c>
      <c r="M16" s="231">
        <f t="shared" si="0"/>
        <v>0</v>
      </c>
      <c r="N16" s="231">
        <f t="shared" si="0"/>
        <v>0</v>
      </c>
      <c r="O16" s="231"/>
      <c r="P16" s="231"/>
      <c r="Q16" s="231">
        <f t="shared" si="0"/>
        <v>0</v>
      </c>
      <c r="R16" s="231">
        <f>R17+R18</f>
        <v>0</v>
      </c>
      <c r="S16" s="232">
        <f>SUM(C16:R16)</f>
        <v>0</v>
      </c>
      <c r="T16" s="231">
        <f>T17+T18</f>
        <v>0</v>
      </c>
      <c r="U16" s="231">
        <f>U17+U18</f>
        <v>0</v>
      </c>
      <c r="V16" s="231">
        <f>V17+V18</f>
        <v>0</v>
      </c>
      <c r="W16" s="263">
        <f>SUM(S16:V16)</f>
        <v>0</v>
      </c>
    </row>
    <row r="17" spans="1:23" s="116" customFormat="1" ht="16.5" hidden="1">
      <c r="A17" s="191" t="s">
        <v>91</v>
      </c>
      <c r="B17" s="208"/>
      <c r="C17" s="221">
        <v>0</v>
      </c>
      <c r="D17" s="221"/>
      <c r="E17" s="221">
        <v>0</v>
      </c>
      <c r="F17" s="221"/>
      <c r="G17" s="221">
        <v>0</v>
      </c>
      <c r="H17" s="221"/>
      <c r="I17" s="221">
        <v>0</v>
      </c>
      <c r="J17" s="221"/>
      <c r="K17" s="221">
        <v>0</v>
      </c>
      <c r="L17" s="221"/>
      <c r="M17" s="221">
        <v>0</v>
      </c>
      <c r="N17" s="221"/>
      <c r="O17" s="221">
        <v>0</v>
      </c>
      <c r="P17" s="221"/>
      <c r="Q17" s="221">
        <v>0</v>
      </c>
      <c r="R17" s="221"/>
      <c r="S17" s="226">
        <v>0</v>
      </c>
      <c r="T17" s="234"/>
      <c r="U17" s="221">
        <v>0</v>
      </c>
      <c r="V17" s="235"/>
      <c r="W17" s="221">
        <v>0</v>
      </c>
    </row>
    <row r="18" spans="1:23" s="116" customFormat="1" ht="18" customHeight="1" hidden="1">
      <c r="A18" s="191" t="s">
        <v>96</v>
      </c>
      <c r="B18" s="208"/>
      <c r="C18" s="221">
        <v>0</v>
      </c>
      <c r="D18" s="221"/>
      <c r="E18" s="221">
        <v>0</v>
      </c>
      <c r="F18" s="221"/>
      <c r="G18" s="221">
        <v>0</v>
      </c>
      <c r="H18" s="221"/>
      <c r="I18" s="221">
        <v>0</v>
      </c>
      <c r="J18" s="221"/>
      <c r="K18" s="221">
        <v>0</v>
      </c>
      <c r="L18" s="221"/>
      <c r="M18" s="221">
        <v>0</v>
      </c>
      <c r="N18" s="221"/>
      <c r="O18" s="221">
        <v>0</v>
      </c>
      <c r="P18" s="221"/>
      <c r="Q18" s="221">
        <v>0</v>
      </c>
      <c r="R18" s="221"/>
      <c r="S18" s="226">
        <f>SUM(C18:R18)</f>
        <v>0</v>
      </c>
      <c r="T18" s="234"/>
      <c r="U18" s="221">
        <v>0</v>
      </c>
      <c r="V18" s="235"/>
      <c r="W18" s="221">
        <f>SUM(S18:V18)</f>
        <v>0</v>
      </c>
    </row>
    <row r="19" spans="1:23" s="116" customFormat="1" ht="6" customHeight="1" hidden="1">
      <c r="A19" s="191"/>
      <c r="B19" s="208"/>
      <c r="C19" s="222"/>
      <c r="D19" s="221"/>
      <c r="E19" s="221"/>
      <c r="F19" s="221"/>
      <c r="G19" s="222"/>
      <c r="H19" s="221"/>
      <c r="I19" s="222"/>
      <c r="J19" s="222"/>
      <c r="K19" s="222"/>
      <c r="L19" s="222"/>
      <c r="M19" s="222"/>
      <c r="N19" s="221"/>
      <c r="O19" s="221"/>
      <c r="P19" s="221"/>
      <c r="Q19" s="222"/>
      <c r="R19" s="221"/>
      <c r="S19" s="222"/>
      <c r="T19" s="223"/>
      <c r="U19" s="223"/>
      <c r="V19" s="224"/>
      <c r="W19" s="228"/>
    </row>
    <row r="20" spans="1:23" s="116" customFormat="1" ht="16.5" hidden="1">
      <c r="A20" s="185" t="s">
        <v>92</v>
      </c>
      <c r="B20" s="208"/>
      <c r="C20" s="232">
        <v>0</v>
      </c>
      <c r="D20" s="222"/>
      <c r="E20" s="232">
        <v>0</v>
      </c>
      <c r="F20" s="222"/>
      <c r="G20" s="232">
        <v>0</v>
      </c>
      <c r="H20" s="222"/>
      <c r="I20" s="232">
        <v>0</v>
      </c>
      <c r="J20" s="222"/>
      <c r="K20" s="232">
        <v>0</v>
      </c>
      <c r="L20" s="222"/>
      <c r="M20" s="232">
        <v>0</v>
      </c>
      <c r="N20" s="222"/>
      <c r="O20" s="293">
        <v>0</v>
      </c>
      <c r="P20" s="222"/>
      <c r="Q20" s="232">
        <f>Q21+Q22+Q24+Q25+Q23</f>
        <v>0</v>
      </c>
      <c r="R20" s="232" t="e">
        <f>R21+R22+#REF!+R24+R25</f>
        <v>#REF!</v>
      </c>
      <c r="S20" s="232">
        <f>S21+S22+S24+S25+S23</f>
        <v>0</v>
      </c>
      <c r="T20" s="232"/>
      <c r="U20" s="232">
        <f>U21+U22+U24+U25+U23</f>
        <v>0</v>
      </c>
      <c r="V20" s="232" t="e">
        <f>V21+V22+#REF!+V24+V25</f>
        <v>#REF!</v>
      </c>
      <c r="W20" s="232">
        <f>W21+W22+W24+W25+W23</f>
        <v>0</v>
      </c>
    </row>
    <row r="21" spans="1:23" s="116" customFormat="1" ht="16.5" hidden="1">
      <c r="A21" s="191" t="s">
        <v>134</v>
      </c>
      <c r="B21" s="208"/>
      <c r="C21" s="226">
        <v>0</v>
      </c>
      <c r="D21" s="226"/>
      <c r="E21" s="226">
        <v>0</v>
      </c>
      <c r="F21" s="226"/>
      <c r="G21" s="226">
        <v>0</v>
      </c>
      <c r="H21" s="226"/>
      <c r="I21" s="226">
        <v>0</v>
      </c>
      <c r="J21" s="230"/>
      <c r="K21" s="226">
        <v>0</v>
      </c>
      <c r="L21" s="230"/>
      <c r="M21" s="226">
        <v>0</v>
      </c>
      <c r="N21" s="226"/>
      <c r="O21" s="226">
        <v>0</v>
      </c>
      <c r="P21" s="226"/>
      <c r="Q21" s="226">
        <v>0</v>
      </c>
      <c r="R21" s="226"/>
      <c r="S21" s="226">
        <f>SUM(C21:Q21)</f>
        <v>0</v>
      </c>
      <c r="T21" s="228"/>
      <c r="U21" s="226">
        <v>0</v>
      </c>
      <c r="V21" s="228"/>
      <c r="W21" s="229">
        <f>+S21+U21</f>
        <v>0</v>
      </c>
    </row>
    <row r="22" spans="1:23" s="116" customFormat="1" ht="16.5" hidden="1">
      <c r="A22" s="191" t="s">
        <v>93</v>
      </c>
      <c r="B22" s="208"/>
      <c r="C22" s="279">
        <v>0</v>
      </c>
      <c r="D22" s="279"/>
      <c r="E22" s="279">
        <v>0</v>
      </c>
      <c r="F22" s="279"/>
      <c r="G22" s="279">
        <v>0</v>
      </c>
      <c r="H22" s="279"/>
      <c r="I22" s="279">
        <v>0</v>
      </c>
      <c r="J22" s="282"/>
      <c r="K22" s="279">
        <v>0</v>
      </c>
      <c r="L22" s="282"/>
      <c r="M22" s="279">
        <v>0</v>
      </c>
      <c r="N22" s="279"/>
      <c r="O22" s="279">
        <v>0</v>
      </c>
      <c r="P22" s="279"/>
      <c r="Q22" s="279">
        <v>0</v>
      </c>
      <c r="R22" s="279"/>
      <c r="S22" s="279">
        <v>0</v>
      </c>
      <c r="T22" s="280"/>
      <c r="U22" s="279">
        <v>0</v>
      </c>
      <c r="V22" s="280"/>
      <c r="W22" s="281">
        <v>0</v>
      </c>
    </row>
    <row r="23" spans="1:24" s="116" customFormat="1" ht="16.5" hidden="1">
      <c r="A23" s="191" t="s">
        <v>105</v>
      </c>
      <c r="B23" s="208"/>
      <c r="C23" s="279">
        <v>0</v>
      </c>
      <c r="D23" s="279"/>
      <c r="E23" s="279">
        <v>0</v>
      </c>
      <c r="F23" s="279"/>
      <c r="G23" s="279">
        <v>0</v>
      </c>
      <c r="H23" s="279"/>
      <c r="I23" s="279">
        <v>0</v>
      </c>
      <c r="J23" s="282"/>
      <c r="K23" s="279">
        <v>0</v>
      </c>
      <c r="L23" s="282"/>
      <c r="M23" s="279">
        <v>0</v>
      </c>
      <c r="N23" s="279"/>
      <c r="O23" s="279">
        <v>0</v>
      </c>
      <c r="P23" s="279"/>
      <c r="Q23" s="279">
        <v>0</v>
      </c>
      <c r="R23" s="279"/>
      <c r="S23" s="279">
        <v>0</v>
      </c>
      <c r="T23" s="280"/>
      <c r="U23" s="279">
        <v>0</v>
      </c>
      <c r="V23" s="280"/>
      <c r="W23" s="281">
        <v>0</v>
      </c>
      <c r="X23" s="257"/>
    </row>
    <row r="24" spans="1:23" s="116" customFormat="1" ht="16.5" hidden="1">
      <c r="A24" s="191" t="s">
        <v>94</v>
      </c>
      <c r="B24" s="208"/>
      <c r="C24" s="226">
        <v>0</v>
      </c>
      <c r="D24" s="226"/>
      <c r="E24" s="226">
        <v>0</v>
      </c>
      <c r="F24" s="226"/>
      <c r="G24" s="226">
        <v>0</v>
      </c>
      <c r="H24" s="226"/>
      <c r="I24" s="226">
        <v>0</v>
      </c>
      <c r="J24" s="230"/>
      <c r="K24" s="226">
        <v>0</v>
      </c>
      <c r="L24" s="230"/>
      <c r="M24" s="226">
        <v>0</v>
      </c>
      <c r="N24" s="226"/>
      <c r="O24" s="226">
        <v>0</v>
      </c>
      <c r="P24" s="226"/>
      <c r="Q24" s="226">
        <v>0</v>
      </c>
      <c r="R24" s="226"/>
      <c r="S24" s="226">
        <f>SUM(C24:Q24)</f>
        <v>0</v>
      </c>
      <c r="T24" s="228"/>
      <c r="U24" s="226">
        <v>0</v>
      </c>
      <c r="V24" s="228"/>
      <c r="W24" s="229">
        <f>+S24+U24</f>
        <v>0</v>
      </c>
    </row>
    <row r="25" spans="1:23" s="116" customFormat="1" ht="15.75" customHeight="1" hidden="1">
      <c r="A25" s="191" t="s">
        <v>95</v>
      </c>
      <c r="B25" s="208"/>
      <c r="C25" s="279">
        <v>0</v>
      </c>
      <c r="D25" s="279"/>
      <c r="E25" s="279">
        <v>0</v>
      </c>
      <c r="F25" s="279"/>
      <c r="G25" s="279">
        <v>0</v>
      </c>
      <c r="H25" s="279"/>
      <c r="I25" s="279">
        <v>0</v>
      </c>
      <c r="J25" s="282"/>
      <c r="K25" s="279">
        <v>0</v>
      </c>
      <c r="L25" s="282"/>
      <c r="M25" s="279">
        <v>0</v>
      </c>
      <c r="N25" s="279"/>
      <c r="O25" s="279">
        <v>0</v>
      </c>
      <c r="P25" s="279"/>
      <c r="Q25" s="279"/>
      <c r="R25" s="279"/>
      <c r="S25" s="279"/>
      <c r="T25" s="280"/>
      <c r="U25" s="279">
        <v>0</v>
      </c>
      <c r="V25" s="280"/>
      <c r="W25" s="281"/>
    </row>
    <row r="26" spans="1:24" s="116" customFormat="1" ht="16.5">
      <c r="A26" s="191"/>
      <c r="B26" s="208"/>
      <c r="C26" s="222"/>
      <c r="D26" s="221"/>
      <c r="E26" s="221"/>
      <c r="F26" s="221"/>
      <c r="G26" s="222"/>
      <c r="H26" s="221"/>
      <c r="I26" s="222"/>
      <c r="J26" s="222"/>
      <c r="K26" s="222"/>
      <c r="L26" s="222"/>
      <c r="M26" s="222"/>
      <c r="N26" s="221"/>
      <c r="O26" s="221"/>
      <c r="P26" s="221"/>
      <c r="Q26" s="222"/>
      <c r="R26" s="221"/>
      <c r="S26" s="222"/>
      <c r="T26" s="223"/>
      <c r="U26" s="223"/>
      <c r="V26" s="224"/>
      <c r="W26" s="228"/>
      <c r="X26" s="127"/>
    </row>
    <row r="27" spans="1:24" s="116" customFormat="1" ht="16.5">
      <c r="A27" s="260" t="s">
        <v>158</v>
      </c>
      <c r="B27" s="208"/>
      <c r="C27" s="233">
        <v>0</v>
      </c>
      <c r="D27" s="221"/>
      <c r="E27" s="233">
        <v>0</v>
      </c>
      <c r="F27" s="221"/>
      <c r="G27" s="233">
        <v>0</v>
      </c>
      <c r="H27" s="221"/>
      <c r="I27" s="232">
        <f>I28+I29</f>
        <v>0</v>
      </c>
      <c r="J27" s="222"/>
      <c r="K27" s="232">
        <f>K28+K29</f>
        <v>156</v>
      </c>
      <c r="L27" s="230">
        <f>L28+L29</f>
        <v>0</v>
      </c>
      <c r="M27" s="232">
        <f>M28+M29</f>
        <v>-2257</v>
      </c>
      <c r="N27" s="221"/>
      <c r="O27" s="294">
        <v>0</v>
      </c>
      <c r="P27" s="221"/>
      <c r="Q27" s="232">
        <f>Q28+Q29</f>
        <v>20681</v>
      </c>
      <c r="R27" s="221"/>
      <c r="S27" s="232">
        <f>S28+S29</f>
        <v>18580</v>
      </c>
      <c r="T27" s="223"/>
      <c r="U27" s="232">
        <f>U28+U29</f>
        <v>1869</v>
      </c>
      <c r="V27" s="224"/>
      <c r="W27" s="232">
        <f>W28+W29</f>
        <v>20449</v>
      </c>
      <c r="X27" s="119"/>
    </row>
    <row r="28" spans="1:23" s="116" customFormat="1" ht="16.5">
      <c r="A28" s="190" t="s">
        <v>172</v>
      </c>
      <c r="B28" s="208"/>
      <c r="C28" s="279">
        <v>0</v>
      </c>
      <c r="D28" s="279"/>
      <c r="E28" s="279">
        <v>0</v>
      </c>
      <c r="F28" s="279"/>
      <c r="G28" s="279">
        <v>0</v>
      </c>
      <c r="H28" s="279"/>
      <c r="I28" s="279">
        <v>0</v>
      </c>
      <c r="J28" s="282"/>
      <c r="K28" s="279">
        <v>0</v>
      </c>
      <c r="L28" s="282"/>
      <c r="M28" s="279">
        <v>0</v>
      </c>
      <c r="N28" s="279"/>
      <c r="O28" s="222">
        <v>0</v>
      </c>
      <c r="P28" s="279"/>
      <c r="Q28" s="226">
        <v>20681</v>
      </c>
      <c r="R28" s="226"/>
      <c r="S28" s="230">
        <f>SUM(C28:Q28)</f>
        <v>20681</v>
      </c>
      <c r="T28" s="228"/>
      <c r="U28" s="226">
        <v>1879</v>
      </c>
      <c r="V28" s="228"/>
      <c r="W28" s="229">
        <f>+S28+U28</f>
        <v>22560</v>
      </c>
    </row>
    <row r="29" spans="1:23" s="116" customFormat="1" ht="15" customHeight="1">
      <c r="A29" s="190" t="s">
        <v>109</v>
      </c>
      <c r="B29" s="208"/>
      <c r="C29" s="279">
        <v>0</v>
      </c>
      <c r="D29" s="279"/>
      <c r="E29" s="279">
        <v>0</v>
      </c>
      <c r="F29" s="279"/>
      <c r="G29" s="279">
        <v>0</v>
      </c>
      <c r="H29" s="279"/>
      <c r="I29" s="279">
        <v>0</v>
      </c>
      <c r="J29" s="282"/>
      <c r="K29" s="226">
        <v>156</v>
      </c>
      <c r="L29" s="230"/>
      <c r="M29" s="226">
        <v>-2257</v>
      </c>
      <c r="N29" s="226"/>
      <c r="O29" s="226">
        <v>0</v>
      </c>
      <c r="P29" s="226"/>
      <c r="Q29" s="226">
        <v>0</v>
      </c>
      <c r="R29" s="226"/>
      <c r="S29" s="230">
        <f>SUM(C29:Q29)</f>
        <v>-2101</v>
      </c>
      <c r="T29" s="228"/>
      <c r="U29" s="226">
        <v>-10</v>
      </c>
      <c r="V29" s="228"/>
      <c r="W29" s="229">
        <f>+S29+U29</f>
        <v>-2111</v>
      </c>
    </row>
    <row r="30" spans="1:24" s="116" customFormat="1" ht="16.5">
      <c r="A30" s="185"/>
      <c r="B30" s="208"/>
      <c r="C30" s="279"/>
      <c r="D30" s="279"/>
      <c r="E30" s="279"/>
      <c r="F30" s="279"/>
      <c r="G30" s="279"/>
      <c r="H30" s="279"/>
      <c r="I30" s="279"/>
      <c r="J30" s="282"/>
      <c r="K30" s="279"/>
      <c r="L30" s="282"/>
      <c r="M30" s="279"/>
      <c r="N30" s="279"/>
      <c r="O30" s="279"/>
      <c r="P30" s="279"/>
      <c r="Q30" s="279"/>
      <c r="R30" s="279"/>
      <c r="S30" s="282">
        <v>0</v>
      </c>
      <c r="T30" s="280"/>
      <c r="U30" s="279"/>
      <c r="V30" s="280"/>
      <c r="W30" s="281"/>
      <c r="X30" s="257"/>
    </row>
    <row r="31" spans="1:23" s="116" customFormat="1" ht="17.25" customHeight="1">
      <c r="A31" s="185" t="s">
        <v>117</v>
      </c>
      <c r="B31" s="208"/>
      <c r="C31" s="279">
        <v>0</v>
      </c>
      <c r="D31" s="279"/>
      <c r="E31" s="279">
        <v>0</v>
      </c>
      <c r="F31" s="279"/>
      <c r="G31" s="279">
        <v>0</v>
      </c>
      <c r="H31" s="279"/>
      <c r="I31" s="226">
        <v>-150</v>
      </c>
      <c r="J31" s="230"/>
      <c r="K31" s="226">
        <v>-34</v>
      </c>
      <c r="L31" s="230"/>
      <c r="M31" s="226">
        <v>0</v>
      </c>
      <c r="N31" s="226"/>
      <c r="O31" s="226">
        <v>0</v>
      </c>
      <c r="P31" s="226"/>
      <c r="Q31" s="226">
        <f>-I31-K31</f>
        <v>184</v>
      </c>
      <c r="R31" s="226"/>
      <c r="S31" s="230">
        <f>SUM(C31:Q31)</f>
        <v>0</v>
      </c>
      <c r="T31" s="228"/>
      <c r="U31" s="226">
        <v>0</v>
      </c>
      <c r="V31" s="228"/>
      <c r="W31" s="229">
        <f>+S31+U31</f>
        <v>0</v>
      </c>
    </row>
    <row r="32" spans="1:24" s="116" customFormat="1" ht="18" customHeight="1">
      <c r="A32" s="185"/>
      <c r="B32" s="208"/>
      <c r="C32" s="222"/>
      <c r="D32" s="221"/>
      <c r="E32" s="221"/>
      <c r="F32" s="221"/>
      <c r="G32" s="222"/>
      <c r="H32" s="221"/>
      <c r="I32" s="222"/>
      <c r="J32" s="222"/>
      <c r="K32" s="222"/>
      <c r="L32" s="222"/>
      <c r="M32" s="222"/>
      <c r="N32" s="221"/>
      <c r="O32" s="221"/>
      <c r="P32" s="221"/>
      <c r="Q32" s="222"/>
      <c r="R32" s="221"/>
      <c r="S32" s="222"/>
      <c r="T32" s="223"/>
      <c r="U32" s="223"/>
      <c r="V32" s="224"/>
      <c r="W32" s="228"/>
      <c r="X32" s="119"/>
    </row>
    <row r="33" spans="1:24" s="116" customFormat="1" ht="17.25" customHeight="1" thickBot="1">
      <c r="A33" s="186" t="s">
        <v>181</v>
      </c>
      <c r="B33" s="208">
        <f>+SFP!C39</f>
        <v>26</v>
      </c>
      <c r="C33" s="227">
        <f>+C10+C13+C16+C20+C27+C31</f>
        <v>134798</v>
      </c>
      <c r="D33" s="227">
        <f>+D10+D13+D16+D20+D27+D31</f>
        <v>0</v>
      </c>
      <c r="E33" s="227">
        <f>+E10+E13+E16+E20+E27+E31</f>
        <v>-50284</v>
      </c>
      <c r="F33" s="227" t="e">
        <f>#REF!+F13+F16+F20+F27+F31+#REF!</f>
        <v>#REF!</v>
      </c>
      <c r="G33" s="227">
        <f>G13+G16+G20+G27+G31+G10</f>
        <v>66201</v>
      </c>
      <c r="H33" s="227" t="e">
        <f>#REF!+H13+H16+H20+H27+H31+#REF!</f>
        <v>#REF!</v>
      </c>
      <c r="I33" s="227">
        <f>I13+I16+I20+I27+I31+I10</f>
        <v>36638</v>
      </c>
      <c r="J33" s="227" t="e">
        <f>#REF!+J13+J16+J20+J27+J31+#REF!</f>
        <v>#REF!</v>
      </c>
      <c r="K33" s="227">
        <f>K13+K16+K20+K27+K31+K10</f>
        <v>1766</v>
      </c>
      <c r="L33" s="227" t="e">
        <f>#REF!+L13+L16+L20+L27+L31+#REF!</f>
        <v>#REF!</v>
      </c>
      <c r="M33" s="227">
        <f>M13+M16+M20+M27+M31+M10</f>
        <v>-1575</v>
      </c>
      <c r="N33" s="222" t="e">
        <f>#REF!+N13+N16+N20+N27+N31+#REF!</f>
        <v>#REF!</v>
      </c>
      <c r="O33" s="227">
        <f>O10+O15</f>
        <v>12510</v>
      </c>
      <c r="P33" s="222"/>
      <c r="Q33" s="227">
        <f>Q13+Q16+Q20+Q27+Q31+Q10+Q15</f>
        <v>465602</v>
      </c>
      <c r="R33" s="227" t="e">
        <f>#REF!+R13+R16+R20+R27+R31+#REF!</f>
        <v>#REF!</v>
      </c>
      <c r="S33" s="227">
        <f>S13+S16+S20+S27+S31+S10+S15</f>
        <v>665656</v>
      </c>
      <c r="T33" s="227"/>
      <c r="U33" s="227">
        <f>U13+U16+U20+U27+U31+U10</f>
        <v>13762</v>
      </c>
      <c r="V33" s="227" t="e">
        <f>+V10+V13+V16+V20+V27+V31</f>
        <v>#REF!</v>
      </c>
      <c r="W33" s="227">
        <f>W13+W16+W20+W27+W31+W10+W15</f>
        <v>679418</v>
      </c>
      <c r="X33" s="119"/>
    </row>
    <row r="34" spans="1:24" s="116" customFormat="1" ht="15.75" customHeight="1" thickTop="1">
      <c r="A34" s="186"/>
      <c r="B34" s="208"/>
      <c r="C34" s="222"/>
      <c r="D34" s="221"/>
      <c r="E34" s="222"/>
      <c r="F34" s="221"/>
      <c r="G34" s="222"/>
      <c r="H34" s="221"/>
      <c r="I34" s="222"/>
      <c r="J34" s="222"/>
      <c r="K34" s="222"/>
      <c r="L34" s="222"/>
      <c r="M34" s="222"/>
      <c r="N34" s="221"/>
      <c r="O34" s="221"/>
      <c r="P34" s="221"/>
      <c r="Q34" s="222"/>
      <c r="R34" s="221"/>
      <c r="S34" s="222"/>
      <c r="T34" s="223"/>
      <c r="U34" s="222"/>
      <c r="V34" s="224"/>
      <c r="W34" s="222"/>
      <c r="X34" s="119"/>
    </row>
    <row r="35" spans="1:23" s="116" customFormat="1" ht="17.25" thickBot="1">
      <c r="A35" s="186" t="s">
        <v>196</v>
      </c>
      <c r="B35" s="208"/>
      <c r="C35" s="227">
        <v>134798</v>
      </c>
      <c r="D35" s="221"/>
      <c r="E35" s="227">
        <v>-52203</v>
      </c>
      <c r="F35" s="221"/>
      <c r="G35" s="227">
        <v>68628</v>
      </c>
      <c r="H35" s="221"/>
      <c r="I35" s="227">
        <v>35263</v>
      </c>
      <c r="J35" s="222"/>
      <c r="K35" s="227">
        <v>560</v>
      </c>
      <c r="L35" s="222"/>
      <c r="M35" s="227">
        <v>-4745</v>
      </c>
      <c r="N35" s="221"/>
      <c r="O35" s="227">
        <v>12488</v>
      </c>
      <c r="P35" s="221"/>
      <c r="Q35" s="227">
        <v>509869</v>
      </c>
      <c r="R35" s="227" t="e">
        <v>#REF!</v>
      </c>
      <c r="S35" s="227">
        <v>704658</v>
      </c>
      <c r="T35" s="227"/>
      <c r="U35" s="227">
        <v>11976</v>
      </c>
      <c r="V35" s="227" t="e">
        <v>#REF!</v>
      </c>
      <c r="W35" s="227">
        <v>716634</v>
      </c>
    </row>
    <row r="36" spans="1:23" s="116" customFormat="1" ht="7.5" customHeight="1" thickTop="1">
      <c r="A36" s="186"/>
      <c r="B36" s="208"/>
      <c r="C36" s="222"/>
      <c r="D36" s="221"/>
      <c r="E36" s="222"/>
      <c r="F36" s="221"/>
      <c r="G36" s="222"/>
      <c r="H36" s="221"/>
      <c r="I36" s="222"/>
      <c r="J36" s="222"/>
      <c r="K36" s="222"/>
      <c r="L36" s="222"/>
      <c r="M36" s="222"/>
      <c r="N36" s="221"/>
      <c r="O36" s="222"/>
      <c r="P36" s="221"/>
      <c r="Q36" s="222"/>
      <c r="R36" s="222"/>
      <c r="S36" s="222"/>
      <c r="T36" s="222"/>
      <c r="U36" s="222"/>
      <c r="V36" s="222"/>
      <c r="W36" s="222"/>
    </row>
    <row r="37" spans="1:23" s="116" customFormat="1" ht="17.25">
      <c r="A37" s="188" t="s">
        <v>197</v>
      </c>
      <c r="B37" s="208"/>
      <c r="C37" s="222"/>
      <c r="D37" s="221"/>
      <c r="E37" s="221"/>
      <c r="F37" s="221"/>
      <c r="G37" s="222"/>
      <c r="H37" s="221"/>
      <c r="I37" s="222"/>
      <c r="J37" s="222"/>
      <c r="K37" s="222"/>
      <c r="L37" s="222"/>
      <c r="M37" s="222"/>
      <c r="N37" s="221"/>
      <c r="O37" s="221"/>
      <c r="P37" s="221"/>
      <c r="Q37" s="222"/>
      <c r="R37" s="221"/>
      <c r="S37" s="222"/>
      <c r="T37" s="223"/>
      <c r="U37" s="223"/>
      <c r="V37" s="224"/>
      <c r="W37" s="228"/>
    </row>
    <row r="38" spans="1:23" s="116" customFormat="1" ht="19.5" customHeight="1" hidden="1">
      <c r="A38" s="189" t="s">
        <v>132</v>
      </c>
      <c r="B38" s="208"/>
      <c r="C38" s="226">
        <v>0</v>
      </c>
      <c r="D38" s="226"/>
      <c r="E38" s="226">
        <v>0</v>
      </c>
      <c r="F38" s="226"/>
      <c r="G38" s="226">
        <v>0</v>
      </c>
      <c r="H38" s="226"/>
      <c r="I38" s="226">
        <v>0</v>
      </c>
      <c r="J38" s="226"/>
      <c r="K38" s="226">
        <v>0</v>
      </c>
      <c r="L38" s="226"/>
      <c r="M38" s="226">
        <v>0</v>
      </c>
      <c r="N38" s="226"/>
      <c r="O38" s="226">
        <v>0</v>
      </c>
      <c r="P38" s="226"/>
      <c r="Q38" s="226">
        <v>0</v>
      </c>
      <c r="R38" s="226"/>
      <c r="S38" s="226">
        <f>SUM(C38:Q38)</f>
        <v>0</v>
      </c>
      <c r="T38" s="228"/>
      <c r="U38" s="226">
        <v>0</v>
      </c>
      <c r="V38" s="228"/>
      <c r="W38" s="228">
        <f>+S38+U38</f>
        <v>0</v>
      </c>
    </row>
    <row r="39" spans="1:23" s="116" customFormat="1" ht="6" customHeight="1" hidden="1">
      <c r="A39" s="189"/>
      <c r="B39" s="208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30"/>
      <c r="T39" s="228"/>
      <c r="U39" s="226"/>
      <c r="V39" s="228"/>
      <c r="W39" s="229"/>
    </row>
    <row r="40" spans="1:23" s="116" customFormat="1" ht="16.5" customHeight="1" hidden="1">
      <c r="A40" s="189" t="s">
        <v>183</v>
      </c>
      <c r="B40" s="208"/>
      <c r="C40" s="226">
        <v>0</v>
      </c>
      <c r="D40" s="226"/>
      <c r="E40" s="226">
        <v>0</v>
      </c>
      <c r="F40" s="226"/>
      <c r="G40" s="226">
        <v>0</v>
      </c>
      <c r="H40" s="226"/>
      <c r="I40" s="226">
        <v>0</v>
      </c>
      <c r="J40" s="226"/>
      <c r="K40" s="226">
        <v>0</v>
      </c>
      <c r="L40" s="226"/>
      <c r="M40" s="226">
        <v>0</v>
      </c>
      <c r="N40" s="226"/>
      <c r="O40" s="226">
        <v>0</v>
      </c>
      <c r="P40" s="226"/>
      <c r="Q40" s="226">
        <v>0</v>
      </c>
      <c r="R40" s="226"/>
      <c r="S40" s="226">
        <f>SUM(C40:Q40)</f>
        <v>0</v>
      </c>
      <c r="T40" s="228"/>
      <c r="U40" s="226">
        <v>0</v>
      </c>
      <c r="V40" s="228"/>
      <c r="W40" s="228">
        <f>+S40+U40</f>
        <v>0</v>
      </c>
    </row>
    <row r="41" spans="1:23" s="116" customFormat="1" ht="16.5" hidden="1">
      <c r="A41" s="187" t="s">
        <v>90</v>
      </c>
      <c r="B41" s="208"/>
      <c r="C41" s="311">
        <v>0</v>
      </c>
      <c r="D41" s="230"/>
      <c r="E41" s="311">
        <v>0</v>
      </c>
      <c r="F41" s="226"/>
      <c r="G41" s="232">
        <f>G42+G43</f>
        <v>0</v>
      </c>
      <c r="H41" s="226">
        <f aca="true" t="shared" si="1" ref="H41:N41">H42+H43</f>
        <v>0</v>
      </c>
      <c r="I41" s="311">
        <f t="shared" si="1"/>
        <v>0</v>
      </c>
      <c r="J41" s="226">
        <f t="shared" si="1"/>
        <v>0</v>
      </c>
      <c r="K41" s="311">
        <f t="shared" si="1"/>
        <v>0</v>
      </c>
      <c r="L41" s="226">
        <f t="shared" si="1"/>
        <v>0</v>
      </c>
      <c r="M41" s="311">
        <f t="shared" si="1"/>
        <v>0</v>
      </c>
      <c r="N41" s="226">
        <f t="shared" si="1"/>
        <v>0</v>
      </c>
      <c r="O41" s="226"/>
      <c r="P41" s="226"/>
      <c r="Q41" s="232">
        <f>Q42+Q43</f>
        <v>0</v>
      </c>
      <c r="R41" s="232">
        <f>R42+R43</f>
        <v>0</v>
      </c>
      <c r="S41" s="232">
        <f>S42+S43</f>
        <v>0</v>
      </c>
      <c r="T41" s="232">
        <f>T42+T43</f>
        <v>0</v>
      </c>
      <c r="U41" s="232">
        <f>U42+U43</f>
        <v>0</v>
      </c>
      <c r="V41" s="232">
        <f>V42+V43</f>
        <v>0</v>
      </c>
      <c r="W41" s="232">
        <f>W42+W43</f>
        <v>0</v>
      </c>
    </row>
    <row r="42" spans="1:23" s="116" customFormat="1" ht="16.5" hidden="1">
      <c r="A42" s="191" t="s">
        <v>91</v>
      </c>
      <c r="B42" s="208"/>
      <c r="C42" s="226">
        <v>0</v>
      </c>
      <c r="D42" s="226"/>
      <c r="E42" s="226">
        <v>0</v>
      </c>
      <c r="F42" s="226"/>
      <c r="G42" s="226">
        <v>0</v>
      </c>
      <c r="H42" s="226"/>
      <c r="I42" s="226">
        <v>0</v>
      </c>
      <c r="J42" s="226"/>
      <c r="K42" s="226">
        <v>0</v>
      </c>
      <c r="L42" s="226"/>
      <c r="M42" s="226">
        <v>0</v>
      </c>
      <c r="N42" s="226"/>
      <c r="O42" s="312"/>
      <c r="P42" s="226"/>
      <c r="Q42" s="226">
        <v>0</v>
      </c>
      <c r="R42" s="226"/>
      <c r="S42" s="226">
        <f>SUM(C42:Q42)</f>
        <v>0</v>
      </c>
      <c r="T42" s="229"/>
      <c r="U42" s="226">
        <v>0</v>
      </c>
      <c r="V42" s="313"/>
      <c r="W42" s="314">
        <f>+S42+U42</f>
        <v>0</v>
      </c>
    </row>
    <row r="43" spans="1:23" s="116" customFormat="1" ht="15" customHeight="1" hidden="1">
      <c r="A43" s="191" t="s">
        <v>161</v>
      </c>
      <c r="B43" s="208"/>
      <c r="C43" s="226">
        <v>0</v>
      </c>
      <c r="D43" s="226"/>
      <c r="E43" s="226">
        <v>0</v>
      </c>
      <c r="F43" s="226"/>
      <c r="G43" s="226">
        <v>0</v>
      </c>
      <c r="H43" s="226"/>
      <c r="I43" s="226">
        <v>0</v>
      </c>
      <c r="J43" s="226"/>
      <c r="K43" s="226">
        <v>0</v>
      </c>
      <c r="L43" s="226"/>
      <c r="M43" s="226">
        <v>0</v>
      </c>
      <c r="N43" s="226"/>
      <c r="O43" s="226"/>
      <c r="P43" s="226"/>
      <c r="Q43" s="226">
        <v>0</v>
      </c>
      <c r="R43" s="226"/>
      <c r="S43" s="226">
        <f>SUM(C43:Q43)</f>
        <v>0</v>
      </c>
      <c r="T43" s="229"/>
      <c r="U43" s="226">
        <v>0</v>
      </c>
      <c r="V43" s="229"/>
      <c r="W43" s="228">
        <f>+S43+U43</f>
        <v>0</v>
      </c>
    </row>
    <row r="44" spans="1:23" s="116" customFormat="1" ht="6" customHeight="1" hidden="1">
      <c r="A44" s="191"/>
      <c r="B44" s="208"/>
      <c r="C44" s="230"/>
      <c r="D44" s="226"/>
      <c r="E44" s="226"/>
      <c r="F44" s="226"/>
      <c r="G44" s="230"/>
      <c r="H44" s="226"/>
      <c r="I44" s="230"/>
      <c r="J44" s="230"/>
      <c r="K44" s="230"/>
      <c r="L44" s="230"/>
      <c r="M44" s="230"/>
      <c r="N44" s="226"/>
      <c r="O44" s="226"/>
      <c r="P44" s="226"/>
      <c r="Q44" s="230"/>
      <c r="R44" s="226"/>
      <c r="S44" s="230"/>
      <c r="T44" s="228"/>
      <c r="U44" s="228"/>
      <c r="V44" s="228"/>
      <c r="W44" s="228"/>
    </row>
    <row r="45" spans="1:23" s="116" customFormat="1" ht="16.5" hidden="1">
      <c r="A45" s="185" t="s">
        <v>92</v>
      </c>
      <c r="B45" s="208"/>
      <c r="C45" s="311">
        <v>0</v>
      </c>
      <c r="D45" s="230"/>
      <c r="E45" s="311">
        <v>0</v>
      </c>
      <c r="F45" s="230"/>
      <c r="G45" s="311">
        <v>0</v>
      </c>
      <c r="H45" s="230"/>
      <c r="I45" s="311">
        <v>0</v>
      </c>
      <c r="J45" s="230"/>
      <c r="K45" s="311">
        <v>0</v>
      </c>
      <c r="L45" s="230"/>
      <c r="M45" s="311">
        <v>0</v>
      </c>
      <c r="N45" s="230"/>
      <c r="O45" s="232"/>
      <c r="P45" s="230"/>
      <c r="Q45" s="232">
        <f>SUM(Q46:Q50)</f>
        <v>0</v>
      </c>
      <c r="R45" s="226"/>
      <c r="S45" s="232">
        <f>SUM(S46:S50)</f>
        <v>0</v>
      </c>
      <c r="T45" s="228"/>
      <c r="U45" s="231">
        <f>SUM(U46:U50)</f>
        <v>0</v>
      </c>
      <c r="V45" s="228"/>
      <c r="W45" s="231">
        <f>+S45+U45</f>
        <v>0</v>
      </c>
    </row>
    <row r="46" spans="1:23" s="116" customFormat="1" ht="16.5" hidden="1">
      <c r="A46" s="191" t="s">
        <v>134</v>
      </c>
      <c r="B46" s="208"/>
      <c r="C46" s="226">
        <v>0</v>
      </c>
      <c r="D46" s="226"/>
      <c r="E46" s="226">
        <v>0</v>
      </c>
      <c r="F46" s="226"/>
      <c r="G46" s="226">
        <v>0</v>
      </c>
      <c r="H46" s="226"/>
      <c r="I46" s="226">
        <v>0</v>
      </c>
      <c r="J46" s="230"/>
      <c r="K46" s="226">
        <v>0</v>
      </c>
      <c r="L46" s="230"/>
      <c r="M46" s="226">
        <v>0</v>
      </c>
      <c r="N46" s="226"/>
      <c r="O46" s="226">
        <v>0</v>
      </c>
      <c r="P46" s="226"/>
      <c r="Q46" s="226">
        <v>0</v>
      </c>
      <c r="R46" s="226"/>
      <c r="S46" s="226">
        <f>SUM(C46:Q46)</f>
        <v>0</v>
      </c>
      <c r="T46" s="228"/>
      <c r="U46" s="226">
        <v>0</v>
      </c>
      <c r="V46" s="228"/>
      <c r="W46" s="229">
        <f>+S46+U46</f>
        <v>0</v>
      </c>
    </row>
    <row r="47" spans="1:23" s="116" customFormat="1" ht="16.5" hidden="1">
      <c r="A47" s="191" t="s">
        <v>146</v>
      </c>
      <c r="B47" s="208"/>
      <c r="C47" s="226">
        <v>0</v>
      </c>
      <c r="D47" s="226"/>
      <c r="E47" s="226">
        <v>0</v>
      </c>
      <c r="F47" s="226"/>
      <c r="G47" s="226">
        <v>0</v>
      </c>
      <c r="H47" s="226"/>
      <c r="I47" s="226">
        <v>0</v>
      </c>
      <c r="J47" s="230"/>
      <c r="K47" s="226">
        <v>0</v>
      </c>
      <c r="L47" s="230"/>
      <c r="M47" s="226">
        <v>0</v>
      </c>
      <c r="N47" s="226"/>
      <c r="O47" s="226">
        <v>0</v>
      </c>
      <c r="P47" s="226"/>
      <c r="Q47" s="226">
        <v>0</v>
      </c>
      <c r="R47" s="226"/>
      <c r="S47" s="226">
        <f>SUM(C47:Q47)</f>
        <v>0</v>
      </c>
      <c r="T47" s="228"/>
      <c r="U47" s="226">
        <v>0</v>
      </c>
      <c r="V47" s="228"/>
      <c r="W47" s="229">
        <f>+S47+U47</f>
        <v>0</v>
      </c>
    </row>
    <row r="48" spans="1:23" s="116" customFormat="1" ht="16.5" hidden="1">
      <c r="A48" s="191" t="s">
        <v>105</v>
      </c>
      <c r="C48" s="226">
        <v>0</v>
      </c>
      <c r="D48" s="226"/>
      <c r="E48" s="226">
        <v>0</v>
      </c>
      <c r="F48" s="226"/>
      <c r="G48" s="226">
        <v>0</v>
      </c>
      <c r="H48" s="226"/>
      <c r="I48" s="226">
        <v>0</v>
      </c>
      <c r="J48" s="230"/>
      <c r="K48" s="226">
        <v>0</v>
      </c>
      <c r="L48" s="230"/>
      <c r="M48" s="226">
        <v>0</v>
      </c>
      <c r="N48" s="226"/>
      <c r="O48" s="226">
        <v>0</v>
      </c>
      <c r="P48" s="226"/>
      <c r="Q48" s="226">
        <v>0</v>
      </c>
      <c r="R48" s="226"/>
      <c r="S48" s="226">
        <f>SUM(C48:Q48)</f>
        <v>0</v>
      </c>
      <c r="T48" s="228"/>
      <c r="U48" s="226">
        <v>0</v>
      </c>
      <c r="V48" s="228"/>
      <c r="W48" s="229">
        <f>+S48+U48</f>
        <v>0</v>
      </c>
    </row>
    <row r="49" spans="1:23" s="116" customFormat="1" ht="16.5" hidden="1">
      <c r="A49" s="191" t="s">
        <v>94</v>
      </c>
      <c r="B49" s="208"/>
      <c r="C49" s="226">
        <v>0</v>
      </c>
      <c r="D49" s="226"/>
      <c r="E49" s="226">
        <v>0</v>
      </c>
      <c r="F49" s="226"/>
      <c r="G49" s="226">
        <v>0</v>
      </c>
      <c r="H49" s="226"/>
      <c r="I49" s="226">
        <v>0</v>
      </c>
      <c r="J49" s="230"/>
      <c r="K49" s="226">
        <v>0</v>
      </c>
      <c r="L49" s="230"/>
      <c r="M49" s="226">
        <v>0</v>
      </c>
      <c r="N49" s="226"/>
      <c r="O49" s="226">
        <v>0</v>
      </c>
      <c r="P49" s="226"/>
      <c r="Q49" s="226">
        <v>0</v>
      </c>
      <c r="R49" s="226"/>
      <c r="S49" s="226">
        <f>SUM(C49:Q49)</f>
        <v>0</v>
      </c>
      <c r="T49" s="228"/>
      <c r="U49" s="226">
        <v>0</v>
      </c>
      <c r="V49" s="228"/>
      <c r="W49" s="229">
        <f>+S49+U49</f>
        <v>0</v>
      </c>
    </row>
    <row r="50" spans="1:23" s="116" customFormat="1" ht="15.75" customHeight="1" hidden="1">
      <c r="A50" s="191" t="s">
        <v>95</v>
      </c>
      <c r="B50" s="208"/>
      <c r="C50" s="226">
        <v>0</v>
      </c>
      <c r="D50" s="226"/>
      <c r="E50" s="226">
        <v>0</v>
      </c>
      <c r="F50" s="226"/>
      <c r="G50" s="226">
        <v>0</v>
      </c>
      <c r="H50" s="226"/>
      <c r="I50" s="226">
        <v>0</v>
      </c>
      <c r="J50" s="230"/>
      <c r="K50" s="226">
        <v>0</v>
      </c>
      <c r="L50" s="230"/>
      <c r="M50" s="226">
        <v>0</v>
      </c>
      <c r="N50" s="226"/>
      <c r="O50" s="226">
        <v>0</v>
      </c>
      <c r="P50" s="226"/>
      <c r="Q50" s="226">
        <v>0</v>
      </c>
      <c r="R50" s="226"/>
      <c r="S50" s="226">
        <f>SUM(C50:Q50)</f>
        <v>0</v>
      </c>
      <c r="T50" s="228"/>
      <c r="U50" s="226">
        <v>0</v>
      </c>
      <c r="V50" s="228"/>
      <c r="W50" s="229">
        <f>+S50+U50</f>
        <v>0</v>
      </c>
    </row>
    <row r="51" spans="1:24" s="116" customFormat="1" ht="16.5" customHeight="1" hidden="1">
      <c r="A51" s="191"/>
      <c r="B51" s="208"/>
      <c r="C51" s="230"/>
      <c r="D51" s="226"/>
      <c r="E51" s="226"/>
      <c r="F51" s="226"/>
      <c r="G51" s="230"/>
      <c r="H51" s="226"/>
      <c r="I51" s="230"/>
      <c r="J51" s="230"/>
      <c r="K51" s="230"/>
      <c r="L51" s="230"/>
      <c r="M51" s="230"/>
      <c r="N51" s="226"/>
      <c r="O51" s="226"/>
      <c r="P51" s="226"/>
      <c r="Q51" s="230"/>
      <c r="R51" s="226"/>
      <c r="S51" s="230"/>
      <c r="T51" s="228"/>
      <c r="U51" s="228"/>
      <c r="V51" s="228"/>
      <c r="W51" s="228"/>
      <c r="X51" s="127"/>
    </row>
    <row r="52" spans="1:24" s="116" customFormat="1" ht="16.5">
      <c r="A52" s="260" t="s">
        <v>158</v>
      </c>
      <c r="B52" s="208"/>
      <c r="C52" s="232">
        <v>0</v>
      </c>
      <c r="D52" s="226"/>
      <c r="E52" s="232">
        <v>0</v>
      </c>
      <c r="F52" s="226"/>
      <c r="G52" s="232">
        <v>0</v>
      </c>
      <c r="H52" s="226"/>
      <c r="I52" s="232">
        <f>I53+I54</f>
        <v>0</v>
      </c>
      <c r="J52" s="230"/>
      <c r="K52" s="232">
        <f>K53+K54</f>
        <v>-1957</v>
      </c>
      <c r="L52" s="230">
        <f aca="true" t="shared" si="2" ref="L52:W52">L53+L54</f>
        <v>0</v>
      </c>
      <c r="M52" s="232">
        <f t="shared" si="2"/>
        <v>1334</v>
      </c>
      <c r="N52" s="230">
        <f t="shared" si="2"/>
        <v>0</v>
      </c>
      <c r="O52" s="232">
        <v>0</v>
      </c>
      <c r="P52" s="230"/>
      <c r="Q52" s="232">
        <f t="shared" si="2"/>
        <v>32254</v>
      </c>
      <c r="R52" s="230">
        <f t="shared" si="2"/>
        <v>0</v>
      </c>
      <c r="S52" s="232">
        <f>S53+S54</f>
        <v>31631</v>
      </c>
      <c r="T52" s="230">
        <f t="shared" si="2"/>
        <v>0</v>
      </c>
      <c r="U52" s="232">
        <f t="shared" si="2"/>
        <v>1389</v>
      </c>
      <c r="V52" s="232">
        <f t="shared" si="2"/>
        <v>0</v>
      </c>
      <c r="W52" s="232">
        <f t="shared" si="2"/>
        <v>33020</v>
      </c>
      <c r="X52" s="119"/>
    </row>
    <row r="53" spans="1:23" s="116" customFormat="1" ht="16.5">
      <c r="A53" s="190" t="s">
        <v>172</v>
      </c>
      <c r="B53" s="208"/>
      <c r="C53" s="226">
        <v>0</v>
      </c>
      <c r="D53" s="226"/>
      <c r="E53" s="226">
        <v>0</v>
      </c>
      <c r="F53" s="226"/>
      <c r="G53" s="226">
        <v>0</v>
      </c>
      <c r="H53" s="226"/>
      <c r="I53" s="226">
        <v>0</v>
      </c>
      <c r="J53" s="230"/>
      <c r="K53" s="226">
        <v>0</v>
      </c>
      <c r="L53" s="230"/>
      <c r="M53" s="226">
        <v>0</v>
      </c>
      <c r="N53" s="226"/>
      <c r="O53" s="226">
        <v>0</v>
      </c>
      <c r="P53" s="226"/>
      <c r="Q53" s="226">
        <v>32254</v>
      </c>
      <c r="R53" s="226"/>
      <c r="S53" s="230">
        <f>SUM(C53:Q53)</f>
        <v>32254</v>
      </c>
      <c r="T53" s="228"/>
      <c r="U53" s="226">
        <v>1389</v>
      </c>
      <c r="V53" s="228"/>
      <c r="W53" s="229">
        <f>+S53+U53</f>
        <v>33643</v>
      </c>
    </row>
    <row r="54" spans="1:23" s="116" customFormat="1" ht="20.25" customHeight="1">
      <c r="A54" s="190" t="s">
        <v>109</v>
      </c>
      <c r="B54" s="208"/>
      <c r="C54" s="226">
        <v>0</v>
      </c>
      <c r="D54" s="226"/>
      <c r="E54" s="226">
        <v>0</v>
      </c>
      <c r="F54" s="226"/>
      <c r="G54" s="226">
        <v>0</v>
      </c>
      <c r="H54" s="226"/>
      <c r="I54" s="226">
        <v>0</v>
      </c>
      <c r="J54" s="230"/>
      <c r="K54" s="226">
        <v>-1957</v>
      </c>
      <c r="L54" s="230"/>
      <c r="M54" s="226">
        <v>1334</v>
      </c>
      <c r="N54" s="226"/>
      <c r="O54" s="226">
        <v>0</v>
      </c>
      <c r="P54" s="226"/>
      <c r="Q54" s="226">
        <v>0</v>
      </c>
      <c r="R54" s="226"/>
      <c r="S54" s="230">
        <f>SUM(C54:Q54)</f>
        <v>-623</v>
      </c>
      <c r="T54" s="228"/>
      <c r="U54" s="226">
        <v>0</v>
      </c>
      <c r="V54" s="228"/>
      <c r="W54" s="229">
        <f>+S54+U54</f>
        <v>-623</v>
      </c>
    </row>
    <row r="55" spans="1:23" s="116" customFormat="1" ht="18" customHeight="1">
      <c r="A55" s="185"/>
      <c r="B55" s="208"/>
      <c r="C55" s="226"/>
      <c r="D55" s="226"/>
      <c r="E55" s="226"/>
      <c r="F55" s="226"/>
      <c r="G55" s="226"/>
      <c r="H55" s="226"/>
      <c r="I55" s="226"/>
      <c r="J55" s="230"/>
      <c r="K55" s="226"/>
      <c r="L55" s="230"/>
      <c r="M55" s="226"/>
      <c r="N55" s="226"/>
      <c r="O55" s="226"/>
      <c r="P55" s="226"/>
      <c r="Q55" s="226"/>
      <c r="R55" s="226"/>
      <c r="S55" s="230">
        <f>SUM(C55:Q55)</f>
        <v>0</v>
      </c>
      <c r="T55" s="228"/>
      <c r="U55" s="226"/>
      <c r="V55" s="228"/>
      <c r="W55" s="229"/>
    </row>
    <row r="56" spans="1:23" s="116" customFormat="1" ht="16.5">
      <c r="A56" s="185" t="s">
        <v>117</v>
      </c>
      <c r="B56" s="208"/>
      <c r="C56" s="226">
        <v>0</v>
      </c>
      <c r="D56" s="226"/>
      <c r="E56" s="226">
        <v>0</v>
      </c>
      <c r="F56" s="226"/>
      <c r="G56" s="226">
        <v>0</v>
      </c>
      <c r="H56" s="226"/>
      <c r="I56" s="226">
        <v>-139</v>
      </c>
      <c r="J56" s="230"/>
      <c r="K56" s="226">
        <v>2</v>
      </c>
      <c r="L56" s="230"/>
      <c r="M56" s="226">
        <v>0</v>
      </c>
      <c r="N56" s="226"/>
      <c r="O56" s="226">
        <v>0</v>
      </c>
      <c r="P56" s="226"/>
      <c r="Q56" s="226">
        <f>-SUM(C56:P56)</f>
        <v>137</v>
      </c>
      <c r="R56" s="226"/>
      <c r="S56" s="230">
        <f>SUM(C56:Q56)</f>
        <v>0</v>
      </c>
      <c r="T56" s="228"/>
      <c r="U56" s="226">
        <v>0</v>
      </c>
      <c r="V56" s="228"/>
      <c r="W56" s="229">
        <f>+S56+U56</f>
        <v>0</v>
      </c>
    </row>
    <row r="57" spans="1:23" s="116" customFormat="1" ht="18" customHeight="1">
      <c r="A57" s="186"/>
      <c r="B57" s="208"/>
      <c r="C57" s="222"/>
      <c r="D57" s="221"/>
      <c r="E57" s="221"/>
      <c r="F57" s="221"/>
      <c r="G57" s="222"/>
      <c r="H57" s="221"/>
      <c r="I57" s="222"/>
      <c r="J57" s="222"/>
      <c r="K57" s="222"/>
      <c r="L57" s="222"/>
      <c r="M57" s="222"/>
      <c r="N57" s="221"/>
      <c r="O57" s="221"/>
      <c r="P57" s="221"/>
      <c r="Q57" s="222">
        <v>0</v>
      </c>
      <c r="R57" s="221"/>
      <c r="S57" s="230">
        <f>SUM(C57:Q57)</f>
        <v>0</v>
      </c>
      <c r="T57" s="223"/>
      <c r="U57" s="223">
        <v>0</v>
      </c>
      <c r="V57" s="224"/>
      <c r="W57" s="229">
        <f>+S57+U57</f>
        <v>0</v>
      </c>
    </row>
    <row r="58" spans="1:23" s="116" customFormat="1" ht="17.25" thickBot="1">
      <c r="A58" s="186" t="s">
        <v>198</v>
      </c>
      <c r="B58" s="208">
        <f>+SFP!C39</f>
        <v>26</v>
      </c>
      <c r="C58" s="227">
        <f>+C35+C38+C41+C45+C52+C56+C57+C40</f>
        <v>134798</v>
      </c>
      <c r="D58" s="221"/>
      <c r="E58" s="227">
        <f>+E35+E38+E41+E45+E52+E56+E57+E40</f>
        <v>-52203</v>
      </c>
      <c r="F58" s="221"/>
      <c r="G58" s="227">
        <f>+G35+G38+G41+G45+G52+G56+G57+G40</f>
        <v>68628</v>
      </c>
      <c r="H58" s="221"/>
      <c r="I58" s="227">
        <f>+I35+I38+I41+I45+I52+I56+I57+I40</f>
        <v>35124</v>
      </c>
      <c r="J58" s="222"/>
      <c r="K58" s="227">
        <f>+K35+K38+K41+K45+K52+K56+K57+K40</f>
        <v>-1395</v>
      </c>
      <c r="L58" s="222"/>
      <c r="M58" s="227">
        <f>+M35+M38+M41+M45+M52+M56+M57+M40</f>
        <v>-3411</v>
      </c>
      <c r="N58" s="221"/>
      <c r="O58" s="227">
        <f>+O35+O38+O41+O45+O52+O56+O57+O40</f>
        <v>12488</v>
      </c>
      <c r="P58" s="221"/>
      <c r="Q58" s="227">
        <f>+Q35+Q38+Q41+Q45+Q52+Q56+Q57+Q40</f>
        <v>542260</v>
      </c>
      <c r="R58" s="227" t="e">
        <f>+R35+R38+R41+R45+R52+R56+#REF!+R57</f>
        <v>#REF!</v>
      </c>
      <c r="S58" s="227">
        <f>+S35+S38+S41+S45+S52+S56+S57+S40</f>
        <v>736289</v>
      </c>
      <c r="T58" s="227"/>
      <c r="U58" s="227">
        <f>+U35+U38+U41+U45+U52+U56+U57+U40</f>
        <v>13365</v>
      </c>
      <c r="V58" s="227" t="e">
        <f>+V35+V38+V41+V45+V52+V56+#REF!+V57</f>
        <v>#REF!</v>
      </c>
      <c r="W58" s="227">
        <f>+W35+W38+W41+W45+W52+W56+W57+W40</f>
        <v>749654</v>
      </c>
    </row>
    <row r="59" spans="1:23" s="116" customFormat="1" ht="17.25" thickTop="1">
      <c r="A59" s="186"/>
      <c r="B59" s="208"/>
      <c r="C59" s="222"/>
      <c r="D59" s="221"/>
      <c r="E59" s="222"/>
      <c r="F59" s="221"/>
      <c r="G59" s="222"/>
      <c r="H59" s="221"/>
      <c r="I59" s="222"/>
      <c r="J59" s="222"/>
      <c r="K59" s="222"/>
      <c r="L59" s="222"/>
      <c r="M59" s="222"/>
      <c r="N59" s="221"/>
      <c r="O59" s="221"/>
      <c r="P59" s="221"/>
      <c r="Q59" s="222"/>
      <c r="R59" s="221"/>
      <c r="S59" s="222"/>
      <c r="T59" s="223"/>
      <c r="U59" s="222"/>
      <c r="V59" s="224"/>
      <c r="W59" s="222"/>
    </row>
    <row r="60" spans="1:23" s="2" customFormat="1" ht="16.5">
      <c r="A60" s="186"/>
      <c r="B60" s="208"/>
      <c r="C60" s="222"/>
      <c r="D60" s="221"/>
      <c r="E60" s="221"/>
      <c r="F60" s="221"/>
      <c r="G60" s="222"/>
      <c r="H60" s="221"/>
      <c r="I60" s="222"/>
      <c r="J60" s="222"/>
      <c r="K60" s="222"/>
      <c r="L60" s="222"/>
      <c r="M60" s="222"/>
      <c r="N60" s="221"/>
      <c r="O60" s="221"/>
      <c r="P60" s="221"/>
      <c r="Q60" s="222"/>
      <c r="R60" s="221"/>
      <c r="S60" s="222"/>
      <c r="T60" s="223"/>
      <c r="U60" s="223"/>
      <c r="V60" s="224"/>
      <c r="W60" s="225"/>
    </row>
    <row r="61" spans="1:23" s="2" customFormat="1" ht="23.25" customHeight="1">
      <c r="A61" s="184" t="str">
        <f>SCI!A60</f>
        <v>Приложенията на страници от 5 до 141 са неразделна част от консолидирания финансов отчет</v>
      </c>
      <c r="B61" s="236"/>
      <c r="C61" s="179"/>
      <c r="D61" s="179"/>
      <c r="E61" s="179"/>
      <c r="F61" s="179"/>
      <c r="G61" s="237"/>
      <c r="H61" s="238"/>
      <c r="I61" s="237"/>
      <c r="J61" s="237"/>
      <c r="K61" s="239"/>
      <c r="L61" s="237"/>
      <c r="M61" s="237"/>
      <c r="N61" s="237"/>
      <c r="O61" s="237"/>
      <c r="P61" s="237"/>
      <c r="Q61" s="239"/>
      <c r="R61" s="237"/>
      <c r="S61" s="239"/>
      <c r="T61" s="178"/>
      <c r="U61" s="239"/>
      <c r="V61" s="178"/>
      <c r="W61" s="239"/>
    </row>
    <row r="62" spans="1:23" ht="4.5" customHeight="1">
      <c r="A62" s="193"/>
      <c r="B62" s="241"/>
      <c r="C62" s="237"/>
      <c r="D62" s="237"/>
      <c r="E62" s="237"/>
      <c r="F62" s="237"/>
      <c r="G62" s="237"/>
      <c r="H62" s="238"/>
      <c r="I62" s="237"/>
      <c r="J62" s="237"/>
      <c r="K62" s="237"/>
      <c r="L62" s="237"/>
      <c r="M62" s="237"/>
      <c r="N62" s="237"/>
      <c r="O62" s="237"/>
      <c r="P62" s="237"/>
      <c r="Q62" s="237"/>
      <c r="R62" s="237"/>
      <c r="S62" s="237"/>
      <c r="T62" s="178"/>
      <c r="U62" s="240"/>
      <c r="V62" s="178"/>
      <c r="W62" s="178"/>
    </row>
    <row r="63" spans="1:19" ht="18" customHeight="1">
      <c r="A63" s="194" t="s">
        <v>32</v>
      </c>
      <c r="B63" s="242"/>
      <c r="C63" s="243"/>
      <c r="D63" s="243"/>
      <c r="E63" s="243"/>
      <c r="F63" s="243"/>
      <c r="G63" s="243"/>
      <c r="H63" s="243"/>
      <c r="I63" s="243"/>
      <c r="J63" s="243"/>
      <c r="K63" s="243"/>
      <c r="L63" s="243"/>
      <c r="M63" s="243"/>
      <c r="N63" s="243"/>
      <c r="O63" s="243"/>
      <c r="P63" s="243"/>
      <c r="Q63" s="243"/>
      <c r="R63" s="243"/>
      <c r="S63" s="243"/>
    </row>
    <row r="64" spans="1:19" ht="17.25">
      <c r="A64" s="194"/>
      <c r="B64" s="242"/>
      <c r="C64" s="24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43"/>
      <c r="Q64" s="243"/>
      <c r="R64" s="243"/>
      <c r="S64" s="243"/>
    </row>
    <row r="65" spans="1:2" ht="24" customHeight="1">
      <c r="A65" s="195" t="s">
        <v>33</v>
      </c>
      <c r="B65" s="242"/>
    </row>
    <row r="66" spans="1:2" ht="17.25">
      <c r="A66" s="195"/>
      <c r="B66" s="242"/>
    </row>
    <row r="67" spans="1:2" ht="14.25" customHeight="1">
      <c r="A67" s="192" t="s">
        <v>5</v>
      </c>
      <c r="B67" s="244"/>
    </row>
    <row r="68" spans="1:2" ht="19.5" customHeight="1">
      <c r="A68" s="196" t="s">
        <v>6</v>
      </c>
      <c r="B68" s="244"/>
    </row>
    <row r="69" spans="1:2" ht="16.5">
      <c r="A69" s="197"/>
      <c r="B69" s="245"/>
    </row>
    <row r="70" spans="1:2" ht="17.25">
      <c r="A70" s="198" t="s">
        <v>113</v>
      </c>
      <c r="B70" s="246"/>
    </row>
    <row r="71" spans="1:2" ht="17.25">
      <c r="A71" s="199" t="s">
        <v>112</v>
      </c>
      <c r="B71" s="247"/>
    </row>
    <row r="72" ht="16.5">
      <c r="A72" s="285"/>
    </row>
    <row r="74" ht="16.5">
      <c r="A74" s="200"/>
    </row>
    <row r="80" spans="1:2" ht="16.5">
      <c r="A80" s="201"/>
      <c r="B80" s="180"/>
    </row>
  </sheetData>
  <sheetProtection/>
  <mergeCells count="12">
    <mergeCell ref="S5:S6"/>
    <mergeCell ref="A2:S2"/>
    <mergeCell ref="C4:S4"/>
    <mergeCell ref="A5:A6"/>
    <mergeCell ref="C5:C6"/>
    <mergeCell ref="E5:E6"/>
    <mergeCell ref="G5:G6"/>
    <mergeCell ref="I5:I6"/>
    <mergeCell ref="K5:K6"/>
    <mergeCell ref="M5:M6"/>
    <mergeCell ref="Q5:Q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7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Sopharma 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IROffice</cp:lastModifiedBy>
  <cp:lastPrinted>2023-05-16T09:33:55Z</cp:lastPrinted>
  <dcterms:created xsi:type="dcterms:W3CDTF">2012-04-12T11:15:46Z</dcterms:created>
  <dcterms:modified xsi:type="dcterms:W3CDTF">2023-05-30T07:36:39Z</dcterms:modified>
  <cp:category/>
  <cp:version/>
  <cp:contentType/>
  <cp:contentStatus/>
</cp:coreProperties>
</file>