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<sst xmlns="http://schemas.openxmlformats.org/spreadsheetml/2006/main" count="4320" uniqueCount="1001">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</sst>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45473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45488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45488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31015</v>
      </c>
      <c r="D6" s="675">
        <f aca="true" t="shared" si="0" ref="D6:D15">C6-E6</f>
        <v>0</v>
      </c>
      <c r="E6" s="674">
        <f>'1-Баланс'!G95</f>
        <v>31015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2129</v>
      </c>
      <c r="D7" s="675">
        <f t="shared" si="0"/>
        <v>-21266</v>
      </c>
      <c r="E7" s="674">
        <f>'1-Баланс'!G18</f>
        <v>23395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-82</v>
      </c>
      <c r="D8" s="675">
        <f t="shared" si="0"/>
        <v>0</v>
      </c>
      <c r="E8" s="674">
        <f>ABS('2-Отчет за доходите'!C44)-ABS('2-Отчет за доходите'!G44)</f>
        <v>-82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2129</v>
      </c>
      <c r="D11" s="675">
        <f t="shared" si="0"/>
        <v>0</v>
      </c>
      <c r="E11" s="674">
        <f>'4-Отчет за собствения капитал'!L34</f>
        <v>2129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-0.30036630036630035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-0.03851573508689526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-0.0028387454130028387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-0.0026438819925842334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0.9294926913155632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0.09547427154370738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0.09547427154370738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0.0018598884066955983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0.0018598884066955983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0.0684382050639258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0.008802192487506046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0.9233869516715247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13.567872240488493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0.9313557955827825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800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0.3757632691404415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0.7400555041628122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36.1075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1888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1888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2101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26718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26718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30707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302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302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308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31015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-25524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-25524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-82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-25606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2129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22063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3597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25660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25660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2624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574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523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3226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3226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31015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273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363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800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800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1163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1163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1163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273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273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808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808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1081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82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1081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82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82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82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1163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312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-414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-229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817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420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1659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1659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-1267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-807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-2074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355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355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355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355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-25879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-25879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-82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-25961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-25961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2211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2211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-82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2129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2129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1888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1888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2101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3989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1888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1888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2101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3989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1888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1888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2101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3989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1888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1888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2101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3989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26718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26718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26718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302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302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27020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2676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2676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2676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302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302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2978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24042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24042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24042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24042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22063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22063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3597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25660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2624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2624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574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523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32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3226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28886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2624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2624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574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523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32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3226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3226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22063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22063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3597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25660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25660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1888</v>
      </c>
      <c r="D18" s="196">
        <v>1888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1888</v>
      </c>
      <c r="D20" s="598">
        <f>SUM(D12:D19)</f>
        <v>1888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2101</v>
      </c>
      <c r="D21" s="477">
        <v>2101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-25524</v>
      </c>
      <c r="H28" s="596">
        <f>SUM(H29:H31)</f>
        <v>-25879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-25524</v>
      </c>
      <c r="H30" s="197">
        <v>-25879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355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-82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-25606</v>
      </c>
      <c r="H34" s="598">
        <f>H28+H32+H33</f>
        <v>-25524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2129</v>
      </c>
      <c r="H37" s="600">
        <f>H26+H18+H34</f>
        <v>2211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22063</v>
      </c>
      <c r="H45" s="197">
        <v>23330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3597</v>
      </c>
      <c r="H49" s="196">
        <v>3597</v>
      </c>
    </row>
    <row r="50" spans="1:8" ht="15.75">
      <c r="A50" s="89" t="s">
        <v>152</v>
      </c>
      <c r="B50" s="91" t="s">
        <v>153</v>
      </c>
      <c r="C50" s="197">
        <v>26718</v>
      </c>
      <c r="D50" s="196">
        <v>26882</v>
      </c>
      <c r="E50" s="201" t="s">
        <v>52</v>
      </c>
      <c r="F50" s="95" t="s">
        <v>154</v>
      </c>
      <c r="G50" s="595">
        <f>SUM(G44:G49)</f>
        <v>25660</v>
      </c>
      <c r="H50" s="596">
        <f>SUM(H44:H49)</f>
        <v>26927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26718</v>
      </c>
      <c r="D52" s="598">
        <f>SUM(D48:D51)</f>
        <v>26882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30707</v>
      </c>
      <c r="D56" s="602">
        <f>D20+D21+D22+D28+D33+D46+D52+D54+D55</f>
        <v>30871</v>
      </c>
      <c r="E56" s="100" t="s">
        <v>850</v>
      </c>
      <c r="F56" s="99" t="s">
        <v>172</v>
      </c>
      <c r="G56" s="599">
        <f>G50+G52+G53+G54+G55</f>
        <v>25660</v>
      </c>
      <c r="H56" s="600">
        <f>H50+H52+H53+H54+H55</f>
        <v>26927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2624</v>
      </c>
      <c r="H60" s="197">
        <v>2632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574</v>
      </c>
      <c r="H61" s="596">
        <f>SUM(H62:H68)</f>
        <v>654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523</v>
      </c>
      <c r="H64" s="197">
        <v>572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7">
        <v>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36</v>
      </c>
      <c r="H68" s="197">
        <v>41</v>
      </c>
    </row>
    <row r="69" spans="1:8" ht="15.75">
      <c r="A69" s="89" t="s">
        <v>210</v>
      </c>
      <c r="B69" s="91" t="s">
        <v>211</v>
      </c>
      <c r="C69" s="197">
        <v>302</v>
      </c>
      <c r="D69" s="196">
        <v>1580</v>
      </c>
      <c r="E69" s="201" t="s">
        <v>79</v>
      </c>
      <c r="F69" s="93" t="s">
        <v>216</v>
      </c>
      <c r="G69" s="197">
        <v>28</v>
      </c>
      <c r="H69" s="197">
        <v>28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3226</v>
      </c>
      <c r="H71" s="598">
        <f>H59+H60+H61+H69+H70</f>
        <v>3314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302</v>
      </c>
      <c r="D76" s="598">
        <f>SUM(D68:D75)</f>
        <v>1580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3226</v>
      </c>
      <c r="H79" s="600">
        <f>H71+H73+H75+H77</f>
        <v>3314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308</v>
      </c>
      <c r="D94" s="602">
        <f>D65+D76+D85+D92+D93</f>
        <v>1581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31015</v>
      </c>
      <c r="D95" s="604">
        <f>D94+D56</f>
        <v>32452</v>
      </c>
      <c r="E95" s="229" t="s">
        <v>941</v>
      </c>
      <c r="F95" s="489" t="s">
        <v>268</v>
      </c>
      <c r="G95" s="603">
        <f>G37+G40+G56+G79</f>
        <v>31015</v>
      </c>
      <c r="H95" s="604">
        <f>H37+H40+H56+H79</f>
        <v>32452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699">
        <f>pdeReportingDate</f>
        <v>45488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977</v>
      </c>
      <c r="C104" s="698"/>
      <c r="D104" s="698"/>
      <c r="E104" s="698"/>
    </row>
    <row r="105" spans="1:13" ht="21.75" customHeight="1">
      <c r="A105" s="693"/>
      <c r="B105" s="698" t="s">
        <v>977</v>
      </c>
      <c r="C105" s="698"/>
      <c r="D105" s="698"/>
      <c r="E105" s="698"/>
      <c r="M105" s="98"/>
    </row>
    <row r="106" spans="1:5" ht="21.75" customHeight="1">
      <c r="A106" s="693"/>
      <c r="B106" s="698" t="s">
        <v>977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273</v>
      </c>
      <c r="D12" s="317">
        <v>333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51</v>
      </c>
      <c r="D13" s="317">
        <v>35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</v>
      </c>
      <c r="D15" s="317">
        <v>32</v>
      </c>
      <c r="E15" s="245" t="s">
        <v>79</v>
      </c>
      <c r="F15" s="240" t="s">
        <v>289</v>
      </c>
      <c r="G15" s="316">
        <v>273</v>
      </c>
      <c r="H15" s="317">
        <v>333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273</v>
      </c>
      <c r="H16" s="629">
        <f>SUM(H12:H15)</f>
        <v>333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363</v>
      </c>
      <c r="D22" s="629">
        <f>SUM(D12:D18)+D19</f>
        <v>402</v>
      </c>
      <c r="E22" s="194" t="s">
        <v>309</v>
      </c>
      <c r="F22" s="237" t="s">
        <v>310</v>
      </c>
      <c r="G22" s="316">
        <v>808</v>
      </c>
      <c r="H22" s="317">
        <v>711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800</v>
      </c>
      <c r="D25" s="317">
        <v>704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808</v>
      </c>
      <c r="H27" s="629">
        <f>SUM(H22:H26)</f>
        <v>711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800</v>
      </c>
      <c r="D29" s="629">
        <f>SUM(D25:D28)</f>
        <v>704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1163</v>
      </c>
      <c r="D31" s="635">
        <f>D29+D22</f>
        <v>1106</v>
      </c>
      <c r="E31" s="251" t="s">
        <v>824</v>
      </c>
      <c r="F31" s="266" t="s">
        <v>331</v>
      </c>
      <c r="G31" s="253">
        <f>G16+G18+G27</f>
        <v>1081</v>
      </c>
      <c r="H31" s="254">
        <f>H16+H18+H27</f>
        <v>1044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82</v>
      </c>
      <c r="H33" s="629">
        <f>IF((D31-H31)&gt;0,D31-H31,0)</f>
        <v>62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1163</v>
      </c>
      <c r="D36" s="637">
        <f>D31-D34+D35</f>
        <v>1106</v>
      </c>
      <c r="E36" s="262" t="s">
        <v>346</v>
      </c>
      <c r="F36" s="256" t="s">
        <v>347</v>
      </c>
      <c r="G36" s="267">
        <f>G35-G34+G31</f>
        <v>1081</v>
      </c>
      <c r="H36" s="268">
        <f>H35-H34+H31</f>
        <v>1044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82</v>
      </c>
      <c r="H37" s="254">
        <f>IF((D36-H36)&gt;0,D36-H36,0)</f>
        <v>62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82</v>
      </c>
      <c r="H42" s="244">
        <f>IF(H37&gt;0,IF(D38+H37&lt;0,0,D38+H37),IF(D37-D38&lt;0,D38-D37,0))</f>
        <v>62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82</v>
      </c>
      <c r="H44" s="268">
        <f>IF(D42=0,IF(H42-H43&gt;0,H42-H43+D43,0),IF(D42-D43&lt;0,D43-D42+H43,0))</f>
        <v>62</v>
      </c>
    </row>
    <row r="45" spans="1:8" ht="16.5" thickBot="1">
      <c r="A45" s="270" t="s">
        <v>371</v>
      </c>
      <c r="B45" s="271" t="s">
        <v>372</v>
      </c>
      <c r="C45" s="630">
        <f>C36+C38+C42</f>
        <v>1163</v>
      </c>
      <c r="D45" s="631">
        <f>D36+D38+D42</f>
        <v>1106</v>
      </c>
      <c r="E45" s="270" t="s">
        <v>373</v>
      </c>
      <c r="F45" s="272" t="s">
        <v>374</v>
      </c>
      <c r="G45" s="630">
        <f>G42+G36</f>
        <v>1163</v>
      </c>
      <c r="H45" s="631">
        <f>H42+H36</f>
        <v>1106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976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699">
        <f>pdeReportingDate</f>
        <v>45488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977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977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977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G43" sqref="G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312</v>
      </c>
      <c r="D11" s="196">
        <v>714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-414</v>
      </c>
      <c r="D12" s="196">
        <v>-466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</v>
      </c>
      <c r="D14" s="196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-229</v>
      </c>
      <c r="D15" s="196">
        <v>-541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817</v>
      </c>
      <c r="D17" s="196">
        <v>687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420</v>
      </c>
      <c r="D21" s="659">
        <f>SUM(D11:D20)</f>
        <v>362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1659</v>
      </c>
      <c r="D29" s="196">
        <v>1482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1659</v>
      </c>
      <c r="D33" s="659">
        <f>SUM(D23:D32)</f>
        <v>1482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-1267</v>
      </c>
      <c r="D38" s="196">
        <v>-1174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-807</v>
      </c>
      <c r="D40" s="196">
        <v>-685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-2074</v>
      </c>
      <c r="D43" s="661">
        <f>SUM(D35:D42)</f>
        <v>-1859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-15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45488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977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977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977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355</v>
      </c>
      <c r="J13" s="584">
        <f>'1-Баланс'!H30+'1-Баланс'!H33</f>
        <v>-25879</v>
      </c>
      <c r="K13" s="585"/>
      <c r="L13" s="584">
        <f>SUM(C13:K13)</f>
        <v>2211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355</v>
      </c>
      <c r="J17" s="653">
        <f t="shared" si="2"/>
        <v>-25879</v>
      </c>
      <c r="K17" s="653">
        <f t="shared" si="2"/>
        <v>0</v>
      </c>
      <c r="L17" s="584">
        <f t="shared" si="1"/>
        <v>2211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-82</v>
      </c>
      <c r="K18" s="585"/>
      <c r="L18" s="584">
        <f t="shared" si="1"/>
        <v>-82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355</v>
      </c>
      <c r="J31" s="653">
        <f t="shared" si="6"/>
        <v>-25961</v>
      </c>
      <c r="K31" s="653">
        <f t="shared" si="6"/>
        <v>0</v>
      </c>
      <c r="L31" s="584">
        <f t="shared" si="1"/>
        <v>2129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355</v>
      </c>
      <c r="J34" s="587">
        <f t="shared" si="7"/>
        <v>-25961</v>
      </c>
      <c r="K34" s="587">
        <f t="shared" si="7"/>
        <v>0</v>
      </c>
      <c r="L34" s="651">
        <f t="shared" si="1"/>
        <v>2129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699">
        <f>pdeReportingDate</f>
        <v>45488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977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977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977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699">
        <f>pdeReportingDate</f>
        <v>45488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977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977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977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1888</v>
      </c>
      <c r="E17" s="328"/>
      <c r="F17" s="328"/>
      <c r="G17" s="329">
        <f t="shared" si="2"/>
        <v>1888</v>
      </c>
      <c r="H17" s="328"/>
      <c r="I17" s="328"/>
      <c r="J17" s="329">
        <f t="shared" si="3"/>
        <v>1888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1888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1888</v>
      </c>
      <c r="E19" s="330">
        <f>SUM(E11:E18)</f>
        <v>0</v>
      </c>
      <c r="F19" s="330">
        <f>SUM(F11:F18)</f>
        <v>0</v>
      </c>
      <c r="G19" s="329">
        <f t="shared" si="2"/>
        <v>1888</v>
      </c>
      <c r="H19" s="330">
        <f>SUM(H11:H18)</f>
        <v>0</v>
      </c>
      <c r="I19" s="330">
        <f>SUM(I11:I18)</f>
        <v>0</v>
      </c>
      <c r="J19" s="329">
        <f t="shared" si="3"/>
        <v>1888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2101</v>
      </c>
      <c r="E20" s="328"/>
      <c r="F20" s="328"/>
      <c r="G20" s="329">
        <f t="shared" si="2"/>
        <v>2101</v>
      </c>
      <c r="H20" s="328"/>
      <c r="I20" s="328"/>
      <c r="J20" s="329">
        <f t="shared" si="3"/>
        <v>2101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2101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3989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3989</v>
      </c>
      <c r="H43" s="349">
        <f t="shared" si="11"/>
        <v>0</v>
      </c>
      <c r="I43" s="349">
        <f t="shared" si="11"/>
        <v>0</v>
      </c>
      <c r="J43" s="349">
        <f t="shared" si="11"/>
        <v>3989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3989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699">
        <f>pdeReportingDate</f>
        <v>45488</v>
      </c>
      <c r="D46" s="699"/>
      <c r="E46" s="699"/>
      <c r="F46" s="699"/>
      <c r="G46" s="699"/>
      <c r="H46" s="699"/>
      <c r="I46" s="699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Христо Славов Петков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 customHeight="1">
      <c r="B51" s="693"/>
      <c r="C51" s="698" t="s">
        <v>991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977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977</v>
      </c>
      <c r="D53" s="698"/>
      <c r="E53" s="698"/>
      <c r="F53" s="698"/>
      <c r="G53" s="574"/>
      <c r="H53" s="45"/>
      <c r="I53" s="42"/>
    </row>
    <row r="54" spans="2:9" ht="15.75">
      <c r="B54" s="693"/>
      <c r="C54" s="698" t="s">
        <v>977</v>
      </c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2:9" ht="15.75">
      <c r="B57" s="693"/>
      <c r="C57" s="698"/>
      <c r="D57" s="698"/>
      <c r="E57" s="698"/>
      <c r="F57" s="698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73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26718</v>
      </c>
      <c r="D18" s="362">
        <f>+D19+D20</f>
        <v>2676</v>
      </c>
      <c r="E18" s="369">
        <f t="shared" si="0"/>
        <v>24042</v>
      </c>
      <c r="F18" s="133"/>
    </row>
    <row r="19" spans="1:6" ht="15.75">
      <c r="A19" s="370" t="s">
        <v>606</v>
      </c>
      <c r="B19" s="135" t="s">
        <v>607</v>
      </c>
      <c r="C19" s="368">
        <v>26718</v>
      </c>
      <c r="D19" s="368">
        <v>2676</v>
      </c>
      <c r="E19" s="369">
        <f t="shared" si="0"/>
        <v>24042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26718</v>
      </c>
      <c r="D21" s="440">
        <f>D13+D17+D18</f>
        <v>2676</v>
      </c>
      <c r="E21" s="441">
        <f>E13+E17+E18</f>
        <v>24042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302</v>
      </c>
      <c r="D30" s="368">
        <v>302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302</v>
      </c>
      <c r="D45" s="438">
        <f>D26+D30+D31+D33+D32+D34+D35+D40</f>
        <v>302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27020</v>
      </c>
      <c r="D46" s="444">
        <f>D45+D23+D21+D11</f>
        <v>2978</v>
      </c>
      <c r="E46" s="445">
        <f>E45+E23+E21+E11</f>
        <v>24042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22063</v>
      </c>
      <c r="D58" s="138">
        <f>D59+D61</f>
        <v>0</v>
      </c>
      <c r="E58" s="136">
        <f t="shared" si="1"/>
        <v>22063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22063</v>
      </c>
      <c r="D59" s="197"/>
      <c r="E59" s="136">
        <f t="shared" si="1"/>
        <v>22063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3597</v>
      </c>
      <c r="D66" s="197"/>
      <c r="E66" s="136">
        <f t="shared" si="1"/>
        <v>3597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25660</v>
      </c>
      <c r="D68" s="435">
        <f>D54+D58+D63+D64+D65+D66</f>
        <v>0</v>
      </c>
      <c r="E68" s="436">
        <f t="shared" si="1"/>
        <v>25660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2624</v>
      </c>
      <c r="D82" s="138">
        <f>SUM(D83:D86)</f>
        <v>2624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2624</v>
      </c>
      <c r="D85" s="197">
        <v>2624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574</v>
      </c>
      <c r="D87" s="134">
        <f>SUM(D88:D92)+D96</f>
        <v>574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523</v>
      </c>
      <c r="D89" s="197">
        <v>523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</v>
      </c>
      <c r="D92" s="138">
        <f>SUM(D93:D95)</f>
        <v>36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32</v>
      </c>
      <c r="D95" s="197">
        <v>32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</v>
      </c>
      <c r="D97" s="197">
        <v>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3226</v>
      </c>
      <c r="D98" s="433">
        <f>D87+D82+D77+D73+D97</f>
        <v>3226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28886</v>
      </c>
      <c r="D99" s="427">
        <f>D98+D70+D68</f>
        <v>3226</v>
      </c>
      <c r="E99" s="427">
        <f>E98+E70+E68</f>
        <v>25660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45488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977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977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977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977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6" sqref="F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699">
        <f>pdeReportingDate</f>
        <v>45488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2021-12-10T13:26:48Z</cp:lastPrinted>
  <dcterms:created xsi:type="dcterms:W3CDTF">2006-09-16T00:00:00Z</dcterms:created>
  <dcterms:modified xsi:type="dcterms:W3CDTF">2024-07-11T10:25:20Z</dcterms:modified>
  <cp:category/>
  <cp:version/>
  <cp:contentType/>
  <cp:contentStatus/>
</cp:coreProperties>
</file>