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<sst xmlns="http://schemas.openxmlformats.org/spreadsheetml/2006/main" count="4191" uniqueCount="974">
  <si>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</si>
  <si>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</si>
  <si>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</si>
  <si>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</si>
  <si>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</si>
  <si>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</si>
  <si>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</si>
  <si>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</si>
  <si>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</si>
  <si>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</si>
  <si>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</si>
  <si>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</si>
  <si>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</si>
  <si>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</si>
  <si>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</si>
  <si>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</si>
  <si>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</si>
  <si>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</si>
  <si>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</si>
  <si>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</si>
  <si>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</si>
  <si>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</si>
  <si>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</si>
  <si>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</si>
  <si>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</si>
  <si>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</si>
  <si>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</si>
  <si>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</si>
  <si>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</si>
  <si>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</si>
  <si>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</si>
  <si>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</si>
  <si>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</si>
  <si>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</si>
  <si>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</si>
  <si>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</si>
  <si>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</si>
  <si>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</si>
  <si>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</si>
  <si>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</si>
  <si>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</si>
  <si>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</si>
  <si>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</si>
  <si>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</si>
  <si>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</si>
  <si>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</si>
  <si>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</si>
  <si>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</si>
  <si>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</si>
  <si>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</si>
  <si>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</si>
  <si>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</si>
  <si>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</si>
  <si>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</si>
  <si>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</si>
  <si>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</si>
  <si>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</si>
  <si>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</si>
  <si>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</si>
  <si>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</si>
  <si>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</si>
  <si>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</si>
  <si>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</si>
  <si>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</si>
  <si>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</si>
  <si>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</si>
  <si>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</si>
  <si>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</si>
  <si>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</si>
  <si>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</si>
  <si>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</si>
  <si>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</si>
  <si>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</si>
  <si>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</si>
  <si>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</si>
  <si>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</si>
  <si>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</si>
  <si>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</si>
  <si>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</si>
  <si>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</si>
  <si>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</si>
  <si>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</si>
  <si>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</si>
  <si>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</si>
  <si>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</si>
  <si>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</si>
  <si>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</si>
  <si>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</si>
  <si>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</si>
  <si>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</si>
  <si>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</si>
  <si>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</si>
  <si>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</si>
  <si>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</si>
  <si>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</si>
  <si>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</si>
  <si>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</si>
  <si>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</si>
  <si>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</si>
  <si>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</si>
  <si>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</si>
  <si>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</si>
  <si>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</si>
  <si>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</si>
  <si>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</si>
  <si>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</si>
  <si>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</si>
  <si>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</si>
  <si>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</si>
  <si>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</si>
  <si>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</si>
  <si>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</si>
  <si>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</si>
  <si>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</si>
  <si>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</si>
  <si>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</si>
  <si>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</si>
  <si>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</si>
  <si>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</si>
  <si>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</si>
  <si>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</si>
  <si>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</si>
  <si>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</si>
  <si>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</si>
  <si>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</si>
  <si>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</si>
  <si>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</si>
  <si>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</si>
  <si>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</si>
  <si>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</si>
  <si>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</si>
  <si>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</si>
  <si>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</si>
  <si>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</si>
  <si>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</si>
  <si>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</si>
  <si>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</si>
  <si>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</si>
  <si>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</si>
  <si>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</si>
  <si>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</si>
  <si>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</si>
  <si>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</si>
  <si>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</si>
  <si>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</si>
  <si>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</si>
  <si>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</si>
  <si>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</si>
  <si>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</si>
  <si>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</si>
  <si>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</si>
  <si>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</si>
  <si>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</si>
  <si>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</si>
  <si>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</si>
  <si>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</si>
  <si>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</si>
  <si>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</si>
  <si>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</si>
  <si>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</si>
  <si>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</si>
  <si>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</si>
  <si>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</si>
  <si>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</si>
  <si>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</si>
  <si>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</si>
  <si>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</si>
  <si>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</si>
  <si>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</si>
  <si>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</si>
  <si>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</si>
  <si>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</si>
  <si>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</si>
  <si>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</si>
  <si>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</si>
  <si>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</si>
  <si>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</si>
  <si>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</si>
  <si>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</si>
  <si>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</si>
  <si>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</si>
  <si>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</si>
  <si>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</si>
  <si>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</si>
  <si>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</si>
  <si>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</si>
  <si>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</si>
  <si>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</si>
  <si>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</si>
  <si>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</si>
  <si>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</si>
  <si>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</si>
  <si>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</si>
  <si>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</si>
  <si>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</si>
  <si>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</si>
  <si>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</si>
  <si>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</si>
  <si>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</si>
  <si>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</si>
  <si>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</si>
  <si>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</si>
  <si>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</si>
  <si>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</si>
  <si>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</si>
  <si>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</si>
  <si>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</si>
  <si>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</si>
  <si>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</si>
  <si>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</si>
  <si>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</si>
  <si>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</si>
  <si>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</si>
  <si>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</si>
  <si>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</si>
  <si>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</si>
  <si>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</si>
  <si>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</si>
  <si>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</si>
  <si>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</si>
  <si>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</si>
  <si>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</si>
  <si>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</si>
  <si>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</si>
  <si>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</si>
  <si>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</si>
  <si>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</si>
  <si>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</si>
  <si>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</si>
  <si>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</si>
  <si>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</si>
  <si>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</si>
  <si>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</si>
  <si>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</si>
  <si>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</si>
  <si>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</si>
  <si>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</si>
  <si>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</si>
  <si>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</si>
  <si>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</si>
  <si>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</si>
  <si>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</si>
  <si>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</si>
  <si>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</si>
  <si>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</si>
  <si>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</si>
  <si>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</si>
  <si>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</si>
  <si>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</si>
  <si>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</si>
  <si>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</si>
  <si>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</si>
  <si>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</si>
  <si>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</si>
  <si>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</si>
  <si>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</si>
  <si>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</si>
  <si>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</si>
  <si>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</si>
  <si>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</si>
  <si>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</si>
  <si>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</si>
  <si>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</si>
  <si>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</si>
  <si>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</si>
  <si>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</si>
  <si>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</si>
  <si>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</si>
  <si>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</si>
  <si>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</si>
  <si>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</si>
  <si>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</si>
  <si>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</si>
  <si>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</si>
  <si>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</si>
  <si>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</si>
  <si>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</si>
  <si>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</si>
  <si>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</si>
  <si>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</si>
  <si>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</si>
  <si>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</si>
  <si>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</si>
  <si>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</si>
  <si>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</si>
  <si>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</si>
  <si>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</si>
  <si>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</si>
  <si>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</si>
  <si>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</si>
  <si>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</si>
  <si>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</si>
  <si>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</si>
  <si>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</si>
  <si>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</si>
  <si>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</si>
  <si>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</si>
  <si>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</si>
  <si>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</si>
  <si>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</si>
  <si>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</si>
  <si>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</si>
  <si>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</si>
  <si>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</si>
  <si>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</si>
  <si>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</si>
  <si>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</si>
  <si>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</si>
  <si>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</si>
  <si>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</si>
  <si>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</si>
  <si>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</si>
  <si>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</si>
  <si>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</si>
  <si>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</si>
  <si>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</si>
  <si>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</si>
  <si>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</si>
  <si>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</si>
  <si>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</si>
  <si>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</si>
  <si>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</si>
  <si>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</si>
  <si>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</si>
  <si>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</si>
  <si>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</si>
  <si>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</si>
  <si>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</si>
  <si>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</si>
  <si>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</si>
  <si>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</si>
  <si>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</si>
  <si>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</si>
  <si>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</si>
  <si>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</si>
  <si>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</si>
  <si>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</si>
  <si>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</si>
  <si>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</si>
  <si>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</si>
  <si>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</si>
  <si>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</si>
  <si>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</si>
  <si>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</si>
  <si>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</si>
  <si>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</si>
  <si>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</si>
  <si>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</si>
  <si>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</si>
  <si>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</si>
  <si>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</si>
  <si>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</si>
  <si>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</si>
  <si>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</si>
  <si>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</si>
  <si>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</si>
  <si>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</si>
  <si>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</si>
  <si>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</si>
  <si>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</si>
  <si>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</si>
  <si>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</si>
  <si>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</si>
  <si>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</si>
  <si>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</si>
  <si>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</si>
  <si>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</si>
  <si>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</si>
  <si>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</si>
  <si>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</si>
  <si>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</si>
  <si>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</si>
  <si>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</si>
  <si>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</si>
  <si>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</si>
  <si>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</si>
  <si>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</si>
  <si>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</si>
  <si>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</si>
  <si>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</si>
  <si>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</si>
  <si>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</si>
  <si>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</si>
  <si>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</si>
  <si>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</si>
  <si>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</si>
  <si>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</si>
  <si>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</si>
  <si>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</si>
  <si>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</si>
  <si>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</si>
  <si>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</si>
  <si>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</si>
  <si>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</si>
  <si>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</si>
  <si>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</si>
  <si>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</si>
  <si>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</si>
  <si>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</si>
  <si>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</si>
  <si>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</si>
  <si>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</si>
  <si>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</si>
  <si>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</si>
  <si>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</si>
  <si>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</si>
  <si>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</si>
  <si>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</si>
  <si>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</si>
  <si>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</si>
  <si>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</si>
  <si>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</si>
  <si>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</si>
  <si>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</si>
  <si>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</si>
  <si>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</si>
  <si>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</si>
  <si>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</si>
  <si>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</si>
  <si>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</si>
  <si>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</si>
  <si>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</si>
  <si>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</si>
  <si>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</si>
  <si>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</si>
  <si>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</si>
  <si>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</si>
  <si>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</si>
  <si>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</si>
  <si>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</si>
  <si>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</si>
  <si>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</si>
  <si>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</si>
  <si>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</si>
  <si>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</si>
  <si>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</si>
  <si>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</si>
  <si>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</si>
  <si>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</si>
  <si>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</si>
  <si>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</si>
  <si>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</si>
  <si>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</si>
  <si>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</si>
  <si>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</si>
  <si>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</si>
  <si>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</si>
  <si>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</si>
  <si>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</si>
  <si>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</si>
  <si>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</si>
  <si>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</si>
  <si>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</si>
  <si>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</si>
  <si>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</si>
  <si>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</si>
  <si>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</si>
  <si>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</si>
  <si>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</si>
  <si>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</si>
  <si>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</si>
  <si>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</si>
  <si>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</si>
  <si>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</si>
  <si>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</si>
  <si>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</si>
  <si>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</si>
  <si>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</si>
  <si>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</si>
  <si>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</si>
  <si>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</si>
  <si>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</si>
  <si>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</si>
  <si>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</si>
  <si>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</si>
  <si>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</si>
  <si>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</si>
  <si>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</si>
  <si>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</si>
  <si>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</si>
  <si>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</si>
  <si>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</si>
  <si>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</si>
  <si>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</si>
  <si>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</si>
  <si>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</si>
  <si>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</si>
  <si>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</si>
  <si>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</si>
  <si>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</si>
  <si>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</si>
  <si>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</si>
  <si>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</si>
  <si>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</si>
  <si>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</si>
  <si>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</si>
  <si>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</si>
  <si>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</si>
  <si>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</si>
  <si>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</si>
  <si>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</si>
  <si>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</si>
  <si>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</si>
  <si>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</si>
  <si>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</si>
  <si>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</si>
  <si>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</si>
  <si>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</si>
  <si>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</si>
  <si>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</si>
  <si>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</si>
  <si>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</si>
  <si>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</si>
  <si>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</si>
  <si>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</si>
  <si>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</si>
  <si>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</si>
  <si>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</si>
  <si>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</si>
  <si>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</si>
  <si>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</si>
  <si>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</si>
  <si>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</si>
  <si>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</si>
  <si>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</si>
  <si>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</si>
  <si>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</si>
  <si>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</si>
  <si>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</si>
  <si>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</si>
  <si>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</si>
  <si>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</si>
  <si>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</si>
  <si>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</si>
  <si>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</si>
  <si>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</si>
  <si>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</si>
  <si>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</si>
  <si>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</si>
  <si>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</si>
  <si>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</si>
  <si>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</si>
  <si>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</si>
  <si>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</si>
  <si>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</si>
  <si>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</si>
  <si>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</si>
  <si>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</si>
  <si>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</si>
  <si>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</si>
  <si>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</si>
  <si>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</si>
  <si>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</si>
  <si>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</si>
  <si>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</si>
  <si>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</si>
  <si>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</si>
  <si>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</si>
  <si>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</si>
  <si>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</si>
  <si>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</si>
  <si>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</si>
  <si>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</si>
  <si>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</si>
  <si>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</si>
  <si>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</si>
  <si>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</si>
  <si>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</si>
  <si>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</si>
  <si>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</si>
  <si>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</si>
  <si>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</si>
  <si>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</si>
  <si>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</si>
  <si>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</si>
  <si>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</si>
  <si>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</si>
  <si>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</si>
  <si>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</si>
  <si>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</si>
  <si>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</si>
  <si>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</si>
  <si>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</si>
  <si>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</si>
  <si>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</si>
  <si>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</si>
  <si>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</si>
  <si>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</si>
  <si>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</si>
  <si>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</si>
  <si>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</si>
  <si>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</si>
  <si>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</si>
  <si>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</si>
  <si>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</si>
  <si>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</si>
  <si>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</si>
  <si>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</si>
  <si>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</si>
  <si>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</si>
  <si>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</si>
  <si>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</si>
  <si>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</si>
  <si>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</si>
  <si>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</si>
  <si>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</si>
  <si>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</si>
  <si>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</si>
  <si>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</si>
  <si>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</si>
  <si>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</si>
  <si>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</si>
  <si>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</si>
  <si>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</si>
  <si>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</si>
  <si>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</si>
  <si>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</si>
  <si>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</si>
  <si>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</si>
  <si>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</si>
  <si>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</si>
  <si>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</si>
  <si>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</si>
  <si>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</si>
  <si>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</si>
  <si>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</si>
  <si>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</si>
  <si>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</si>
  <si>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</si>
  <si>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</si>
  <si>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</si>
  <si>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</si>
  <si>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</si>
  <si>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</si>
  <si>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</si>
  <si>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</si>
  <si>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</si>
  <si>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</si>
  <si>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</si>
  <si>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</si>
  <si>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</si>
  <si>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</si>
  <si>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</si>
  <si>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</si>
  <si>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</si>
  <si>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</si>
  <si>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</si>
  <si>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</si>
  <si>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</si>
  <si>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</si>
  <si>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</si>
  <si>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</si>
  <si>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</si>
  <si>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</si>
  <si>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</si>
  <si>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</si>
  <si>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</si>
  <si>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</si>
  <si>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</si>
  <si>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</si>
  <si>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</si>
  <si>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</si>
  <si>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</si>
  <si>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</si>
  <si>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</si>
  <si>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</si>
  <si>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</si>
  <si>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</si>
  <si>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</si>
  <si>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</si>
  <si>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</si>
  <si>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</si>
  <si>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</si>
  <si>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</si>
  <si>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</si>
  <si>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</si>
  <si>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</si>
  <si>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</si>
  <si>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</si>
  <si>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</si>
  <si>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</si>
  <si>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</si>
  <si>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</si>
  <si>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</si>
  <si>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</si>
  <si>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</si>
  <si>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</si>
  <si>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</si>
  <si>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</si>
  <si>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</si>
  <si>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</si>
  <si>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</si>
  <si>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</si>
  <si>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</si>
  <si>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</si>
  <si>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</si>
  <si>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</si>
  <si>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</si>
  <si>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</si>
  <si>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</si>
  <si>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</si>
  <si>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</si>
  <si>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</si>
  <si>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</si>
  <si>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</si>
  <si>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</si>
  <si>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</si>
  <si>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</si>
  <si>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</si>
  <si>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</si>
  <si>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</si>
  <si>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</si>
  <si>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</si>
  <si>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</si>
  <si>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</si>
  <si>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</si>
  <si>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</si>
  <si>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</si>
  <si>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</si>
  <si>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</si>
  <si>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</si>
  <si>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</si>
  <si>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</si>
  <si>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</si>
  <si>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</si>
  <si>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</si>
  <si>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</si>
  <si>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</si>
  <si>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</si>
  <si>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</si>
  <si>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</si>
  <si>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</si>
  <si>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</si>
  <si>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</si>
  <si>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</si>
  <si>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</si>
  <si>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</si>
  <si>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</si>
  <si>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</si>
  <si>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</si>
  <si>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</si>
  <si>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</si>
  <si>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</si>
  <si>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</si>
  <si>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</si>
  <si>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</si>
  <si>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</si>
  <si>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</si>
  <si>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</si>
  <si>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</si>
  <si>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</si>
  <si>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</si>
  <si>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</si>
  <si>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</si>
  <si>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</si>
  <si>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</si>
  <si>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</si>
  <si>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</si>
  <si>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</si>
  <si>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</si>
  <si>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</si>
  <si>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</si>
  <si>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</si>
  <si>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</si>
  <si>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</si>
  <si>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</si>
  <si>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</si>
  <si>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</si>
  <si>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</si>
  <si>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</si>
  <si>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</si>
  <si>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</si>
  <si>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</si>
  <si>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</si>
  <si>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</si>
  <si>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</si>
  <si>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</si>
  <si>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</si>
  <si>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</si>
  <si>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</si>
  <si>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</si>
  <si>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</si>
  <si>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</si>
  <si>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</si>
  <si>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</si>
  <si>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</si>
  <si>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</si>
  <si>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</si>
  <si>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</si>
  <si>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</si>
  <si>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</si>
  <si>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</si>
  <si>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</si>
  <si>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</si>
  <si>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</si>
  <si>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</si>
  <si>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</si>
  <si>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</si>
  <si>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</si>
  <si>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</si>
  <si>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</si>
  <si>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</si>
  <si>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</si>
  <si>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</si>
  <si>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</si>
  <si>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</si>
  <si>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</si>
  <si>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</si>
  <si>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</si>
  <si>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</si>
  <si>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</si>
  <si>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</si>
  <si>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</si>
  <si>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</si>
  <si>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</si>
  <si>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</si>
  <si>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</si>
  <si>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</si>
  <si>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</si>
  <si>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</si>
  <si>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</si>
  <si>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</si>
  <si>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</si>
  <si>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</si>
  <si>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</si>
  <si>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</si>
  <si>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</si>
  <si>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</si>
  <si>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</si>
  <si>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</si>
  <si>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</si>
  <si>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</si>
  <si>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</si>
  <si>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</si>
  <si>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</si>
  <si>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</si>
  <si>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</si>
  <si>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</si>
  <si>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</si>
  <si>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</si>
  <si>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</si>
  <si>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</si>
  <si>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</si>
  <si>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</si>
  <si>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</si>
  <si>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</si>
  <si>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</si>
  <si>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</si>
  <si>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</si>
  <si>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</si>
  <si>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</si>
  <si>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</si>
  <si>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</si>
  <si>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</si>
  <si>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</si>
  <si>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</si>
  <si>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</si>
  <si>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</si>
  <si>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</si>
  <si>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</si>
  <si>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</si>
  <si>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</si>
  <si>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</si>
  <si>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</si>
  <si>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</si>
  <si>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</si>
  <si>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</si>
  <si>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</si>
  <si>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</si>
  <si>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</si>
  <si>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</si>
  <si>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</si>
  <si>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</si>
  <si>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</si>
  <si>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</si>
  <si>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</si>
  <si>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</si>
  <si>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</si>
  <si>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</si>
  <si>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</si>
  <si>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</si>
  <si>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</si>
  <si>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</si>
  <si>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</si>
  <si>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</si>
  <si>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</si>
  <si>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</si>
  <si>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</si>
  <si>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</si>
  <si>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</si>
  <si>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</si>
  <si>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</si>
  <si>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</si>
  <si>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</si>
  <si>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</si>
  <si>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</si>
  <si>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</si>
  <si>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</si>
  <si>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</si>
  <si>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</si>
  <si>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</si>
  <si>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</si>
  <si>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</si>
  <si>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</si>
  <si>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</si>
  <si>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</si>
  <si>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</si>
  <si>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</si>
  <si>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</si>
  <si>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</si>
  <si>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</si>
  <si>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</si>
  <si>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</si>
  <si>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</si>
  <si>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</si>
  <si>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</si>
  <si>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</si>
  <si>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</si>
  <si>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</si>
  <si>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</si>
  <si>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</si>
  <si>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</si>
  <si>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</si>
  <si>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</si>
  <si>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</si>
  <si>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</si>
  <si>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</si>
  <si>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</si>
  <si>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</si>
  <si>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</si>
  <si>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</si>
  <si>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</si>
  <si>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</si>
  <si>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</si>
  <si>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</si>
  <si>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</si>
  <si>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</si>
  <si>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</si>
  <si>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</si>
  <si>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</si>
  <si>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</si>
  <si>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</si>
  <si>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</si>
  <si>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</si>
  <si>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</si>
  <si>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</si>
  <si>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</si>
  <si>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</si>
  <si>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</si>
  <si>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</si>
  <si>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</si>
  <si>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</si>
  <si>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</si>
  <si>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</si>
  <si>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</si>
  <si>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</si>
  <si>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</si>
  <si>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</si>
  <si>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</si>
  <si>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</si>
  <si>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</si>
  <si>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</si>
  <si>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</si>
  <si>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</si>
  <si>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</si>
  <si>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</si>
  <si>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</si>
  <si>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</si>
  <si>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</si>
  <si>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</si>
  <si>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</si>
  <si>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</si>
  <si>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</si>
  <si>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Стела Григорова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</si>
</sst>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45382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45442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Стела Григорова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45292</v>
      </c>
    </row>
    <row r="10" spans="1:2" ht="15.75">
      <c r="A10" s="7" t="s">
        <v>2</v>
      </c>
      <c r="B10" s="547">
        <v>45382</v>
      </c>
    </row>
    <row r="11" spans="1:2" ht="15.75">
      <c r="A11" s="7" t="s">
        <v>949</v>
      </c>
      <c r="B11" s="547">
        <v>45442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-0.12972972972972974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-0.020765472312703582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-0.007621324765569545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-0.0055751414282200545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0.8851674641148325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0.05067931852490835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0.05067931852490835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0.011947379771403924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0.011947379771403924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0.04369572768322334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0.04297504850919625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0.6070164209852591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2.724653908794788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0.731518679456697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339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0.017253664495114007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0.11383147853736089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149.53631284916202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1179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1179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70796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72007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387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54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457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898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277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277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1175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73182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7344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8971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-408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6936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19648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25881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3998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29879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470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30349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8203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14970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4483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10367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109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23182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23185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73182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66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19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36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2952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110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3195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339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358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3553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3553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3553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89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3056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3145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3145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408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3145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408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408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408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3553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4043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-3683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-40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-263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51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108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3208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-3185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-516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-493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45382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-385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45382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662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45382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277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45382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277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45382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45382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45382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45382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45382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45382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45382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45382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45382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45382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45382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45382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45382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45382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45382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45382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45382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45382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45382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45382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45382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45382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45382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45382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45382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45382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45382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45382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45382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45382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45382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45382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45382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45382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45382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45382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45382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45382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45382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45382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45382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45382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45382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45382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45382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45382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45382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45382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45382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45382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45382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45382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45382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45382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45382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45382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45382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45382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45382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45382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45382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45382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45382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45382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45382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45382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45382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45382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45382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45382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45382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45382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45382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45382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45382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45382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45382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45382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45382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45382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45382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45382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45382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45382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45382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45382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45382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45382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45382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45382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45382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45382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45382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45382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45382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45382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45382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45382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45382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45382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45382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45382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45382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45382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45382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45382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45382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45382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45382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45382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45382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45382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45382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45382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45382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45382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45382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45382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45382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45382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45382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45382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45382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45382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45382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45382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45382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45382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45382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45382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45382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45382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45382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45382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8971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45382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45382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45382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45382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8971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45382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45382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45382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45382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45382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45382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45382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45382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45382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45382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45382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45382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45382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45382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8971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45382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45382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45382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8971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45382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45382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45382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45382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45382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45382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-408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45382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45382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45382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45382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45382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45382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45382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45382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45382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45382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45382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45382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45382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-2035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45382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45382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45382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-2035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45382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45382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45382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45382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45382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45382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45382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45382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45382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45382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45382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45382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45382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45382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45382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45382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45382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45382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45382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45382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45382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45382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45382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20056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45382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45382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45382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45382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20056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45382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-408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45382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45382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45382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45382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45382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45382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45382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45382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45382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45382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45382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45382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45382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19648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45382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45382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45382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19648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45382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45382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45382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45382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45382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45382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45382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45382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45382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45382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45382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45382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45382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45382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45382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45382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45382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45382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45382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45382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45382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45382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45382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45382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45382</v>
      </c>
      <c r="D463" s="99" t="s">
        <v>529</v>
      </c>
      <c r="E463" s="482">
        <v>1</v>
      </c>
      <c r="F463" s="99" t="s">
        <v>528</v>
      </c>
      <c r="H463" s="99">
        <f>'Справка 6'!D13</f>
        <v>1420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45382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45382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45382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45382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45382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45382</v>
      </c>
      <c r="D469" s="99" t="s">
        <v>545</v>
      </c>
      <c r="E469" s="482">
        <v>1</v>
      </c>
      <c r="F469" s="99" t="s">
        <v>804</v>
      </c>
      <c r="H469" s="99">
        <f>'Справка 6'!D19</f>
        <v>1420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45382</v>
      </c>
      <c r="D470" s="99" t="s">
        <v>547</v>
      </c>
      <c r="E470" s="482">
        <v>1</v>
      </c>
      <c r="F470" s="99" t="s">
        <v>546</v>
      </c>
      <c r="H470" s="99">
        <f>'Справка 6'!D20</f>
        <v>70756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45382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45382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45382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45382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45382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45382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45382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45382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45382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45382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45382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45382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45382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45382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45382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45382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45382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45382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45382</v>
      </c>
      <c r="D489" s="99" t="s">
        <v>581</v>
      </c>
      <c r="E489" s="482">
        <v>1</v>
      </c>
      <c r="F489" s="99" t="s">
        <v>580</v>
      </c>
      <c r="H489" s="99">
        <f>'Справка 6'!D41</f>
        <v>32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45382</v>
      </c>
      <c r="D490" s="99" t="s">
        <v>583</v>
      </c>
      <c r="E490" s="482">
        <v>1</v>
      </c>
      <c r="F490" s="99" t="s">
        <v>582</v>
      </c>
      <c r="H490" s="99">
        <f>'Справка 6'!D42</f>
        <v>72208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45382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45382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45382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45382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45382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45382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45382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45382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45382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45382</v>
      </c>
      <c r="D500" s="99" t="s">
        <v>547</v>
      </c>
      <c r="E500" s="482">
        <v>2</v>
      </c>
      <c r="F500" s="99" t="s">
        <v>546</v>
      </c>
      <c r="H500" s="99">
        <f>'Справка 6'!E20</f>
        <v>2992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45382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45382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45382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45382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45382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45382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45382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45382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45382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45382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45382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45382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45382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45382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45382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45382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45382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45382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45382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45382</v>
      </c>
      <c r="D520" s="99" t="s">
        <v>583</v>
      </c>
      <c r="E520" s="482">
        <v>2</v>
      </c>
      <c r="F520" s="99" t="s">
        <v>582</v>
      </c>
      <c r="H520" s="99">
        <f>'Справка 6'!E42</f>
        <v>2992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45382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45382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45382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45382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45382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45382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45382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45382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45382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45382</v>
      </c>
      <c r="D530" s="99" t="s">
        <v>547</v>
      </c>
      <c r="E530" s="482">
        <v>3</v>
      </c>
      <c r="F530" s="99" t="s">
        <v>546</v>
      </c>
      <c r="H530" s="99">
        <f>'Справка 6'!F20</f>
        <v>2952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45382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45382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45382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45382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45382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45382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45382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45382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45382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45382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45382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45382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45382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45382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45382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45382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45382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45382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45382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45382</v>
      </c>
      <c r="D550" s="99" t="s">
        <v>583</v>
      </c>
      <c r="E550" s="482">
        <v>3</v>
      </c>
      <c r="F550" s="99" t="s">
        <v>582</v>
      </c>
      <c r="H550" s="99">
        <f>'Справка 6'!F42</f>
        <v>2952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45382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45382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45382</v>
      </c>
      <c r="D553" s="99" t="s">
        <v>529</v>
      </c>
      <c r="E553" s="482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45382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45382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45382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45382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45382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45382</v>
      </c>
      <c r="D559" s="99" t="s">
        <v>545</v>
      </c>
      <c r="E559" s="482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45382</v>
      </c>
      <c r="D560" s="99" t="s">
        <v>547</v>
      </c>
      <c r="E560" s="482">
        <v>4</v>
      </c>
      <c r="F560" s="99" t="s">
        <v>546</v>
      </c>
      <c r="H560" s="99">
        <f>'Справка 6'!G20</f>
        <v>70796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45382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45382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45382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45382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45382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45382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45382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45382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45382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45382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45382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45382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45382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45382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45382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45382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45382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45382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45382</v>
      </c>
      <c r="D579" s="99" t="s">
        <v>581</v>
      </c>
      <c r="E579" s="482">
        <v>4</v>
      </c>
      <c r="F579" s="99" t="s">
        <v>580</v>
      </c>
      <c r="H579" s="99">
        <f>'Справка 6'!G41</f>
        <v>32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45382</v>
      </c>
      <c r="D580" s="99" t="s">
        <v>583</v>
      </c>
      <c r="E580" s="482">
        <v>4</v>
      </c>
      <c r="F580" s="99" t="s">
        <v>582</v>
      </c>
      <c r="H580" s="99">
        <f>'Справка 6'!G42</f>
        <v>72248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45382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45382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45382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45382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45382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45382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45382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45382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45382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45382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45382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45382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45382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45382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45382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45382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45382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45382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45382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45382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45382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45382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45382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45382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45382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45382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45382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45382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45382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45382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45382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45382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45382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45382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45382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45382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45382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45382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45382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45382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45382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45382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45382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45382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45382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45382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45382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45382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45382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45382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45382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45382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45382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45382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45382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45382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45382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45382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45382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45382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45382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45382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45382</v>
      </c>
      <c r="D643" s="99" t="s">
        <v>529</v>
      </c>
      <c r="E643" s="482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45382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45382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45382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45382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45382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45382</v>
      </c>
      <c r="D649" s="99" t="s">
        <v>545</v>
      </c>
      <c r="E649" s="482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45382</v>
      </c>
      <c r="D650" s="99" t="s">
        <v>547</v>
      </c>
      <c r="E650" s="482">
        <v>7</v>
      </c>
      <c r="F650" s="99" t="s">
        <v>546</v>
      </c>
      <c r="H650" s="99">
        <f>'Справка 6'!J20</f>
        <v>70796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45382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45382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45382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45382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45382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45382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45382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45382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45382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45382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45382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45382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45382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45382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45382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45382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45382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45382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45382</v>
      </c>
      <c r="D669" s="99" t="s">
        <v>581</v>
      </c>
      <c r="E669" s="482">
        <v>7</v>
      </c>
      <c r="F669" s="99" t="s">
        <v>580</v>
      </c>
      <c r="H669" s="99">
        <f>'Справка 6'!J41</f>
        <v>32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45382</v>
      </c>
      <c r="D670" s="99" t="s">
        <v>583</v>
      </c>
      <c r="E670" s="482">
        <v>7</v>
      </c>
      <c r="F670" s="99" t="s">
        <v>582</v>
      </c>
      <c r="H670" s="99">
        <f>'Справка 6'!J42</f>
        <v>72248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45382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45382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45382</v>
      </c>
      <c r="D673" s="99" t="s">
        <v>529</v>
      </c>
      <c r="E673" s="482">
        <v>8</v>
      </c>
      <c r="F673" s="99" t="s">
        <v>528</v>
      </c>
      <c r="H673" s="99">
        <f>'Справка 6'!K13</f>
        <v>222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45382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45382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45382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45382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45382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45382</v>
      </c>
      <c r="D679" s="99" t="s">
        <v>545</v>
      </c>
      <c r="E679" s="482">
        <v>8</v>
      </c>
      <c r="F679" s="99" t="s">
        <v>804</v>
      </c>
      <c r="H679" s="99">
        <f>'Справка 6'!K19</f>
        <v>222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45382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45382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45382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45382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45382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45382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45382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45382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45382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45382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45382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45382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45382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45382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45382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45382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45382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45382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45382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45382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45382</v>
      </c>
      <c r="D700" s="99" t="s">
        <v>583</v>
      </c>
      <c r="E700" s="482">
        <v>8</v>
      </c>
      <c r="F700" s="99" t="s">
        <v>582</v>
      </c>
      <c r="H700" s="99">
        <f>'Справка 6'!K42</f>
        <v>222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45382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45382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45382</v>
      </c>
      <c r="D703" s="99" t="s">
        <v>529</v>
      </c>
      <c r="E703" s="482">
        <v>9</v>
      </c>
      <c r="F703" s="99" t="s">
        <v>528</v>
      </c>
      <c r="H703" s="99">
        <f>'Справка 6'!L13</f>
        <v>19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45382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45382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45382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45382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45382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45382</v>
      </c>
      <c r="D709" s="99" t="s">
        <v>545</v>
      </c>
      <c r="E709" s="482">
        <v>9</v>
      </c>
      <c r="F709" s="99" t="s">
        <v>804</v>
      </c>
      <c r="H709" s="99">
        <f>'Справка 6'!L19</f>
        <v>19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45382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45382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45382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45382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45382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45382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45382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45382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45382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45382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45382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45382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45382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45382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45382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45382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45382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45382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45382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45382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45382</v>
      </c>
      <c r="D730" s="99" t="s">
        <v>583</v>
      </c>
      <c r="E730" s="482">
        <v>9</v>
      </c>
      <c r="F730" s="99" t="s">
        <v>582</v>
      </c>
      <c r="H730" s="99">
        <f>'Справка 6'!L42</f>
        <v>19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45382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45382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45382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45382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45382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45382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45382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45382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45382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45382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45382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45382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45382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45382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45382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45382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45382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45382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45382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45382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45382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45382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45382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45382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45382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45382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45382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45382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45382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45382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45382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45382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45382</v>
      </c>
      <c r="D763" s="99" t="s">
        <v>529</v>
      </c>
      <c r="E763" s="482">
        <v>11</v>
      </c>
      <c r="F763" s="99" t="s">
        <v>528</v>
      </c>
      <c r="H763" s="99">
        <f>'Справка 6'!N13</f>
        <v>241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45382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45382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45382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45382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45382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45382</v>
      </c>
      <c r="D769" s="99" t="s">
        <v>545</v>
      </c>
      <c r="E769" s="482">
        <v>11</v>
      </c>
      <c r="F769" s="99" t="s">
        <v>804</v>
      </c>
      <c r="H769" s="99">
        <f>'Справка 6'!N19</f>
        <v>241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45382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45382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45382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45382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45382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45382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45382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45382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45382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45382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45382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45382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45382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45382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45382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45382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45382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45382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45382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45382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45382</v>
      </c>
      <c r="D790" s="99" t="s">
        <v>583</v>
      </c>
      <c r="E790" s="482">
        <v>11</v>
      </c>
      <c r="F790" s="99" t="s">
        <v>582</v>
      </c>
      <c r="H790" s="99">
        <f>'Справка 6'!N42</f>
        <v>241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45382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45382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45382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45382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45382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45382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45382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45382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45382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45382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45382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45382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45382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45382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45382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45382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45382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45382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45382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45382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45382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45382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45382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45382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45382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45382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45382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45382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45382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45382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45382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45382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45382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45382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45382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45382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45382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45382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45382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45382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45382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45382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45382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45382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45382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45382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45382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45382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45382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45382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45382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45382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45382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45382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45382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45382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45382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45382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45382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45382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45382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45382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45382</v>
      </c>
      <c r="D853" s="99" t="s">
        <v>529</v>
      </c>
      <c r="E853" s="482">
        <v>14</v>
      </c>
      <c r="F853" s="99" t="s">
        <v>528</v>
      </c>
      <c r="H853" s="99">
        <f>'Справка 6'!Q13</f>
        <v>241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45382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45382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45382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45382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45382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45382</v>
      </c>
      <c r="D859" s="99" t="s">
        <v>545</v>
      </c>
      <c r="E859" s="482">
        <v>14</v>
      </c>
      <c r="F859" s="99" t="s">
        <v>804</v>
      </c>
      <c r="H859" s="99">
        <f>'Справка 6'!Q19</f>
        <v>241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45382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45382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45382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45382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45382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45382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45382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45382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45382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45382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45382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45382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45382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45382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45382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45382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45382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45382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45382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45382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45382</v>
      </c>
      <c r="D880" s="99" t="s">
        <v>583</v>
      </c>
      <c r="E880" s="482">
        <v>14</v>
      </c>
      <c r="F880" s="99" t="s">
        <v>582</v>
      </c>
      <c r="H880" s="99">
        <f>'Справка 6'!Q42</f>
        <v>241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45382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45382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45382</v>
      </c>
      <c r="D883" s="99" t="s">
        <v>529</v>
      </c>
      <c r="E883" s="482">
        <v>15</v>
      </c>
      <c r="F883" s="99" t="s">
        <v>528</v>
      </c>
      <c r="H883" s="99">
        <f>'Справка 6'!R13</f>
        <v>1179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45382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45382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45382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45382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45382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45382</v>
      </c>
      <c r="D889" s="99" t="s">
        <v>545</v>
      </c>
      <c r="E889" s="482">
        <v>15</v>
      </c>
      <c r="F889" s="99" t="s">
        <v>804</v>
      </c>
      <c r="H889" s="99">
        <f>'Справка 6'!R19</f>
        <v>1179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45382</v>
      </c>
      <c r="D890" s="99" t="s">
        <v>547</v>
      </c>
      <c r="E890" s="482">
        <v>15</v>
      </c>
      <c r="F890" s="99" t="s">
        <v>546</v>
      </c>
      <c r="H890" s="99">
        <f>'Справка 6'!R20</f>
        <v>70796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45382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45382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45382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45382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45382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45382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45382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45382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45382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45382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45382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45382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45382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45382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45382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45382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45382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45382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45382</v>
      </c>
      <c r="D909" s="99" t="s">
        <v>581</v>
      </c>
      <c r="E909" s="482">
        <v>15</v>
      </c>
      <c r="F909" s="99" t="s">
        <v>580</v>
      </c>
      <c r="H909" s="99">
        <f>'Справка 6'!R41</f>
        <v>32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45382</v>
      </c>
      <c r="D910" s="99" t="s">
        <v>583</v>
      </c>
      <c r="E910" s="482">
        <v>15</v>
      </c>
      <c r="F910" s="99" t="s">
        <v>582</v>
      </c>
      <c r="H910" s="99">
        <f>'Справка 6'!R42</f>
        <v>72007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45382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45382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45382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45382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45382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45382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45382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45382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45382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45382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45382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45382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45382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45382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45382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45382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387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45382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54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45382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45382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45382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45382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457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45382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45382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457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45382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45382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45382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45382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45382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45382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45382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45382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898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45382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898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45382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45382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45382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45382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45382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45382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45382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45382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45382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45382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45382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45382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45382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45382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45382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45382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387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45382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54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45382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45382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45382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45382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457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45382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45382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457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45382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45382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45382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45382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45382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45382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45382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45382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898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45382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898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45382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45382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45382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45382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45382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45382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45382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45382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45382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45382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45382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45382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45382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45382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45382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45382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45382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45382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45382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45382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45382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45382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45382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45382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45382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45382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45382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45382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45382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45382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45382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45382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45382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45382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45382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45382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45382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25881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45382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25881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45382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45382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45382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45382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45382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45382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3998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45382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45382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45382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29879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45382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470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45382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45382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45382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45382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45382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45382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45382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45382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45382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45382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8203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45382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45382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4117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45382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4086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45382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45382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14968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45382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45382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4483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45382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10367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45382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45382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109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45382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45382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45382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109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45382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45382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45382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23182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45382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53531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45382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45382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45382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45382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45382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45382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45382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45382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45382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45382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45382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45382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45382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45382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45382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45382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45382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45382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45382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45382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45382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45382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45382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45382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45382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45382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8203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45382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45382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4117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45382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4086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45382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45382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14968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45382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45382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4483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45382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10367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45382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45382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109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45382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45382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45382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109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45382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45382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45382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23182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45382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23182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45382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45382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45382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45382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45382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25881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45382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25881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45382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45382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45382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45382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45382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45382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3998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45382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45382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45382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29879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45382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470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45382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45382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45382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45382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45382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45382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45382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45382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45382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45382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45382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45382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45382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45382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45382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45382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45382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45382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45382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45382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45382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45382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45382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45382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45382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45382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45382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30349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45382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45382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45382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45382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45382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45382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45382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45382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45382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45382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45382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45382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45382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45382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45382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45382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45382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45382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45382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45382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45382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45382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45382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45382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45382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45382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45382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45382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45382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45382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45382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45382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45382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45382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45382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45382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45382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45382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45382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45382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45382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45382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45382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45382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45382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45382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45382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45382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45382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45382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45382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45382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45382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45382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45382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45382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45382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45382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45382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45382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45382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45382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45382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45382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45382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45382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45382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45382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45382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45382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45382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45382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45382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45382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45382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45382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45382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45382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45382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45382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45382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45382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45382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45382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45382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45382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45382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45382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45382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45382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45382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45382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45382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45382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45382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45382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45382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45382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45382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45382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45382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45382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45382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45382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45382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45382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45382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45382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45382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45382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45382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45382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45382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45382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45382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45382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45382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45382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45382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45382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45382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45382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45382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45382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45382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45382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45382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45382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45382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45382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45382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45382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45382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45382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45382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45382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45382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45382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45382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45382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45382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45382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45382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45382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45382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45382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45382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45382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45382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45382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45382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45382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45382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45382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8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1179</v>
      </c>
      <c r="D14" s="188">
        <v>1198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1179</v>
      </c>
      <c r="D20" s="567">
        <f>SUM(D12:D19)</f>
        <v>1198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70796</v>
      </c>
      <c r="D21" s="464">
        <v>70756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7344</v>
      </c>
      <c r="H28" s="565">
        <f>SUM(H29:H31)</f>
        <v>7129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8971</v>
      </c>
      <c r="H29" s="188">
        <v>8756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.75">
      <c r="A31" s="84" t="s">
        <v>91</v>
      </c>
      <c r="B31" s="86" t="s">
        <v>92</v>
      </c>
      <c r="C31" s="188">
        <v>32</v>
      </c>
      <c r="D31" s="187">
        <v>32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215</v>
      </c>
      <c r="M32" s="92"/>
    </row>
    <row r="33" spans="1:8" ht="15.75">
      <c r="A33" s="469" t="s">
        <v>99</v>
      </c>
      <c r="B33" s="91" t="s">
        <v>100</v>
      </c>
      <c r="C33" s="566">
        <f>C31+C32</f>
        <v>32</v>
      </c>
      <c r="D33" s="567">
        <f>D31+D32</f>
        <v>32</v>
      </c>
      <c r="E33" s="191" t="s">
        <v>101</v>
      </c>
      <c r="F33" s="87" t="s">
        <v>102</v>
      </c>
      <c r="G33" s="188">
        <v>-408</v>
      </c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6936</v>
      </c>
      <c r="H34" s="567">
        <f>H28+H32+H33</f>
        <v>7344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19648</v>
      </c>
      <c r="H37" s="569">
        <f>H26+H18+H34</f>
        <v>20056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25881</v>
      </c>
      <c r="H45" s="188">
        <v>23184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3998</v>
      </c>
      <c r="H48" s="188">
        <v>3998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29879</v>
      </c>
      <c r="H50" s="565">
        <f>SUM(H44:H49)</f>
        <v>27182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470</v>
      </c>
      <c r="H54" s="187">
        <v>470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72007</v>
      </c>
      <c r="D56" s="571">
        <f>D20+D21+D22+D28+D33+D46+D52+D54+D55</f>
        <v>71986</v>
      </c>
      <c r="E56" s="94" t="s">
        <v>825</v>
      </c>
      <c r="F56" s="93" t="s">
        <v>172</v>
      </c>
      <c r="G56" s="568">
        <f>G50+G52+G53+G54+G55</f>
        <v>30349</v>
      </c>
      <c r="H56" s="569">
        <f>H50+H52+H53+H54+H55</f>
        <v>27652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8203</v>
      </c>
      <c r="H59" s="187">
        <v>11050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14970</v>
      </c>
      <c r="H61" s="565">
        <f>SUM(H62:H68)</f>
        <v>14316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4483</v>
      </c>
      <c r="H64" s="188">
        <v>4495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10367</v>
      </c>
      <c r="H65" s="188">
        <v>9555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8">
        <v>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109</v>
      </c>
      <c r="H68" s="188">
        <v>256</v>
      </c>
    </row>
    <row r="69" spans="1:8" ht="15.75">
      <c r="A69" s="84" t="s">
        <v>210</v>
      </c>
      <c r="B69" s="86" t="s">
        <v>211</v>
      </c>
      <c r="C69" s="188">
        <v>387</v>
      </c>
      <c r="D69" s="188">
        <v>417</v>
      </c>
      <c r="E69" s="192" t="s">
        <v>79</v>
      </c>
      <c r="F69" s="87" t="s">
        <v>216</v>
      </c>
      <c r="G69" s="188">
        <v>9</v>
      </c>
      <c r="H69" s="188">
        <v>10</v>
      </c>
    </row>
    <row r="70" spans="1:8" ht="15.75">
      <c r="A70" s="84" t="s">
        <v>214</v>
      </c>
      <c r="B70" s="86" t="s">
        <v>215</v>
      </c>
      <c r="C70" s="188">
        <v>54</v>
      </c>
      <c r="D70" s="188">
        <v>42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23182</v>
      </c>
      <c r="H71" s="567">
        <f>H59+H60+H61+H69+H70</f>
        <v>25376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457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>
        <v>3</v>
      </c>
      <c r="H75" s="466">
        <v>23</v>
      </c>
    </row>
    <row r="76" spans="1:8" ht="15.75">
      <c r="A76" s="469" t="s">
        <v>77</v>
      </c>
      <c r="B76" s="90" t="s">
        <v>232</v>
      </c>
      <c r="C76" s="566">
        <f>SUM(C68:C75)</f>
        <v>898</v>
      </c>
      <c r="D76" s="567">
        <f>SUM(D68:D75)</f>
        <v>459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23185</v>
      </c>
      <c r="H79" s="569">
        <f>H71+H73+H75+H77</f>
        <v>25399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277</v>
      </c>
      <c r="D89" s="187">
        <v>662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277</v>
      </c>
      <c r="D92" s="567">
        <f>SUM(D88:D91)</f>
        <v>662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1175</v>
      </c>
      <c r="D94" s="571">
        <f>D65+D76+D85+D92+D93</f>
        <v>1121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73182</v>
      </c>
      <c r="D95" s="573">
        <f>D94+D56</f>
        <v>73107</v>
      </c>
      <c r="E95" s="220" t="s">
        <v>915</v>
      </c>
      <c r="F95" s="476" t="s">
        <v>268</v>
      </c>
      <c r="G95" s="572">
        <f>G37+G40+G56+G79</f>
        <v>73182</v>
      </c>
      <c r="H95" s="573">
        <f>H37+H40+H56+H79</f>
        <v>73107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45442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Стела Григорова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C18" sqref="C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</v>
      </c>
      <c r="D12" s="307">
        <v>4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66</v>
      </c>
      <c r="D13" s="307">
        <v>50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19</v>
      </c>
      <c r="D14" s="307">
        <v>1</v>
      </c>
      <c r="E14" s="236" t="s">
        <v>285</v>
      </c>
      <c r="F14" s="231" t="s">
        <v>286</v>
      </c>
      <c r="G14" s="307">
        <v>89</v>
      </c>
      <c r="H14" s="307">
        <v>143</v>
      </c>
    </row>
    <row r="15" spans="1:8" ht="15.75">
      <c r="A15" s="185" t="s">
        <v>287</v>
      </c>
      <c r="B15" s="181" t="s">
        <v>288</v>
      </c>
      <c r="C15" s="307">
        <v>36</v>
      </c>
      <c r="D15" s="307">
        <v>30</v>
      </c>
      <c r="E15" s="236" t="s">
        <v>79</v>
      </c>
      <c r="F15" s="231" t="s">
        <v>289</v>
      </c>
      <c r="G15" s="307">
        <v>3056</v>
      </c>
      <c r="H15" s="307"/>
    </row>
    <row r="16" spans="1:8" ht="15.75">
      <c r="A16" s="185" t="s">
        <v>290</v>
      </c>
      <c r="B16" s="181" t="s">
        <v>291</v>
      </c>
      <c r="C16" s="307">
        <v>8</v>
      </c>
      <c r="D16" s="307">
        <v>7</v>
      </c>
      <c r="E16" s="227" t="s">
        <v>52</v>
      </c>
      <c r="F16" s="255" t="s">
        <v>292</v>
      </c>
      <c r="G16" s="597">
        <f>SUM(G12:G15)</f>
        <v>3145</v>
      </c>
      <c r="H16" s="598">
        <f>SUM(H12:H15)</f>
        <v>143</v>
      </c>
    </row>
    <row r="17" spans="1:8" ht="31.5">
      <c r="A17" s="185" t="s">
        <v>293</v>
      </c>
      <c r="B17" s="181" t="s">
        <v>294</v>
      </c>
      <c r="C17" s="307">
        <v>2952</v>
      </c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110</v>
      </c>
      <c r="D19" s="307">
        <v>100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3195</v>
      </c>
      <c r="D22" s="598">
        <f>SUM(D12:D18)+D19</f>
        <v>192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519</v>
      </c>
    </row>
    <row r="25" spans="1:8" ht="31.5">
      <c r="A25" s="185" t="s">
        <v>316</v>
      </c>
      <c r="B25" s="228" t="s">
        <v>317</v>
      </c>
      <c r="C25" s="307">
        <v>339</v>
      </c>
      <c r="D25" s="308">
        <v>354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519</v>
      </c>
    </row>
    <row r="28" spans="1:8" ht="15.75">
      <c r="A28" s="185" t="s">
        <v>79</v>
      </c>
      <c r="B28" s="228" t="s">
        <v>327</v>
      </c>
      <c r="C28" s="307">
        <v>19</v>
      </c>
      <c r="D28" s="308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358</v>
      </c>
      <c r="D29" s="598">
        <f>SUM(D25:D28)</f>
        <v>371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3553</v>
      </c>
      <c r="D31" s="604">
        <f>D29+D22</f>
        <v>563</v>
      </c>
      <c r="E31" s="242" t="s">
        <v>800</v>
      </c>
      <c r="F31" s="257" t="s">
        <v>331</v>
      </c>
      <c r="G31" s="244">
        <f>G16+G18+G27</f>
        <v>3145</v>
      </c>
      <c r="H31" s="245">
        <f>H16+H18+H27</f>
        <v>662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99</v>
      </c>
      <c r="E33" s="224" t="s">
        <v>334</v>
      </c>
      <c r="F33" s="229" t="s">
        <v>335</v>
      </c>
      <c r="G33" s="597">
        <f>IF((C31-G31)&gt;0,C31-G31,0)</f>
        <v>408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3553</v>
      </c>
      <c r="D36" s="606">
        <f>D31-D34+D35</f>
        <v>563</v>
      </c>
      <c r="E36" s="253" t="s">
        <v>346</v>
      </c>
      <c r="F36" s="247" t="s">
        <v>347</v>
      </c>
      <c r="G36" s="258">
        <f>G35-G34+G31</f>
        <v>3145</v>
      </c>
      <c r="H36" s="259">
        <f>H35-H34+H31</f>
        <v>662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99</v>
      </c>
      <c r="E37" s="252" t="s">
        <v>350</v>
      </c>
      <c r="F37" s="257" t="s">
        <v>351</v>
      </c>
      <c r="G37" s="244">
        <f>IF((C36-G36)&gt;0,C36-G36,0)</f>
        <v>408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99</v>
      </c>
      <c r="E42" s="238" t="s">
        <v>362</v>
      </c>
      <c r="F42" s="186" t="s">
        <v>363</v>
      </c>
      <c r="G42" s="232">
        <f>IF(G37&gt;0,IF(C38+G37&lt;0,0,C38+G37),IF(C37-C38&lt;0,C38-C37,0))</f>
        <v>408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99</v>
      </c>
      <c r="E44" s="253" t="s">
        <v>369</v>
      </c>
      <c r="F44" s="260" t="s">
        <v>370</v>
      </c>
      <c r="G44" s="258">
        <f>IF(C42=0,IF(G42-G43&gt;0,G42-G43+C43,0),IF(C42-C43&lt;0,C43-C42+G43,0))</f>
        <v>408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3553</v>
      </c>
      <c r="D45" s="600">
        <f>D36+D38+D42</f>
        <v>662</v>
      </c>
      <c r="E45" s="261" t="s">
        <v>373</v>
      </c>
      <c r="F45" s="263" t="s">
        <v>374</v>
      </c>
      <c r="G45" s="599">
        <f>G42+G36</f>
        <v>3553</v>
      </c>
      <c r="H45" s="600">
        <f>H42+H36</f>
        <v>662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Стела Григорова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4043</v>
      </c>
      <c r="D11" s="188">
        <v>1905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-3683</v>
      </c>
      <c r="D12" s="188">
        <v>-345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-40</v>
      </c>
      <c r="D14" s="188">
        <v>-35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-263</v>
      </c>
      <c r="D15" s="188">
        <v>-158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51</v>
      </c>
      <c r="D20" s="188">
        <v>-8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108</v>
      </c>
      <c r="D21" s="628">
        <f>SUM(D11:D20)</f>
        <v>1359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3208</v>
      </c>
      <c r="D37" s="188">
        <v>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-3185</v>
      </c>
      <c r="D38" s="188">
        <v>-1162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-516</v>
      </c>
      <c r="D40" s="188">
        <v>-249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-493</v>
      </c>
      <c r="D43" s="630">
        <f>SUM(D35:D42)</f>
        <v>-1407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-385</v>
      </c>
      <c r="D44" s="298">
        <f>D43+D33+D21</f>
        <v>-48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662</v>
      </c>
      <c r="D45" s="300">
        <v>139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277</v>
      </c>
      <c r="D46" s="302">
        <f>D45+D44</f>
        <v>91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277</v>
      </c>
      <c r="D47" s="289">
        <v>91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45442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Стела Григорова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F1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8971</v>
      </c>
      <c r="J13" s="553">
        <f>'1-Баланс'!H30+'1-Баланс'!H33</f>
        <v>-1627</v>
      </c>
      <c r="K13" s="554"/>
      <c r="L13" s="553">
        <f>SUM(C13:K13)</f>
        <v>20056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8971</v>
      </c>
      <c r="J17" s="622">
        <f t="shared" si="2"/>
        <v>-1627</v>
      </c>
      <c r="K17" s="622">
        <f t="shared" si="2"/>
        <v>0</v>
      </c>
      <c r="L17" s="553">
        <f t="shared" si="1"/>
        <v>20056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-408</v>
      </c>
      <c r="K18" s="554"/>
      <c r="L18" s="553">
        <f t="shared" si="1"/>
        <v>-408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8971</v>
      </c>
      <c r="J31" s="622">
        <f t="shared" si="6"/>
        <v>-2035</v>
      </c>
      <c r="K31" s="622">
        <f t="shared" si="6"/>
        <v>0</v>
      </c>
      <c r="L31" s="553">
        <f t="shared" si="1"/>
        <v>19648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8971</v>
      </c>
      <c r="J34" s="556">
        <f t="shared" si="7"/>
        <v>-2035</v>
      </c>
      <c r="K34" s="556">
        <f t="shared" si="7"/>
        <v>0</v>
      </c>
      <c r="L34" s="620">
        <f t="shared" si="1"/>
        <v>19648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Стела Григорова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F21" sqref="F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1420</v>
      </c>
      <c r="E13" s="319"/>
      <c r="F13" s="319"/>
      <c r="G13" s="320">
        <f t="shared" si="2"/>
        <v>1420</v>
      </c>
      <c r="H13" s="319"/>
      <c r="I13" s="319"/>
      <c r="J13" s="320">
        <f t="shared" si="3"/>
        <v>1420</v>
      </c>
      <c r="K13" s="319">
        <v>222</v>
      </c>
      <c r="L13" s="319">
        <v>19</v>
      </c>
      <c r="M13" s="319"/>
      <c r="N13" s="320">
        <f t="shared" si="4"/>
        <v>241</v>
      </c>
      <c r="O13" s="319"/>
      <c r="P13" s="319"/>
      <c r="Q13" s="320">
        <f t="shared" si="0"/>
        <v>241</v>
      </c>
      <c r="R13" s="331">
        <f t="shared" si="1"/>
        <v>1179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1420</v>
      </c>
      <c r="E19" s="321">
        <f>SUM(E11:E18)</f>
        <v>0</v>
      </c>
      <c r="F19" s="321">
        <f>SUM(F11:F18)</f>
        <v>0</v>
      </c>
      <c r="G19" s="320">
        <f t="shared" si="2"/>
        <v>1420</v>
      </c>
      <c r="H19" s="321">
        <f>SUM(H11:H18)</f>
        <v>0</v>
      </c>
      <c r="I19" s="321">
        <f>SUM(I11:I18)</f>
        <v>0</v>
      </c>
      <c r="J19" s="320">
        <f t="shared" si="3"/>
        <v>1420</v>
      </c>
      <c r="K19" s="321">
        <f>SUM(K11:K18)</f>
        <v>222</v>
      </c>
      <c r="L19" s="321">
        <f>SUM(L11:L18)</f>
        <v>19</v>
      </c>
      <c r="M19" s="321">
        <f>SUM(M11:M18)</f>
        <v>0</v>
      </c>
      <c r="N19" s="320">
        <f t="shared" si="4"/>
        <v>241</v>
      </c>
      <c r="O19" s="321">
        <f>SUM(O11:O18)</f>
        <v>0</v>
      </c>
      <c r="P19" s="321">
        <f>SUM(P11:P18)</f>
        <v>0</v>
      </c>
      <c r="Q19" s="320">
        <f t="shared" si="0"/>
        <v>241</v>
      </c>
      <c r="R19" s="331">
        <f t="shared" si="1"/>
        <v>1179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70756</v>
      </c>
      <c r="E20" s="319">
        <v>2992</v>
      </c>
      <c r="F20" s="319">
        <v>2952</v>
      </c>
      <c r="G20" s="320">
        <f t="shared" si="2"/>
        <v>70796</v>
      </c>
      <c r="H20" s="319"/>
      <c r="I20" s="319"/>
      <c r="J20" s="320">
        <f t="shared" si="3"/>
        <v>70796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70796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32</v>
      </c>
      <c r="E41" s="319"/>
      <c r="F41" s="319"/>
      <c r="G41" s="320">
        <f t="shared" si="2"/>
        <v>32</v>
      </c>
      <c r="H41" s="319"/>
      <c r="I41" s="319"/>
      <c r="J41" s="320">
        <f t="shared" si="3"/>
        <v>32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72208</v>
      </c>
      <c r="E42" s="340">
        <f>E19+E20+E21+E27+E40+E41</f>
        <v>2992</v>
      </c>
      <c r="F42" s="340">
        <f aca="true" t="shared" si="11" ref="F42:R42">F19+F20+F21+F27+F40+F41</f>
        <v>2952</v>
      </c>
      <c r="G42" s="340">
        <f t="shared" si="11"/>
        <v>72248</v>
      </c>
      <c r="H42" s="340">
        <f t="shared" si="11"/>
        <v>0</v>
      </c>
      <c r="I42" s="340">
        <f t="shared" si="11"/>
        <v>0</v>
      </c>
      <c r="J42" s="340">
        <f t="shared" si="11"/>
        <v>72248</v>
      </c>
      <c r="K42" s="340">
        <f t="shared" si="11"/>
        <v>222</v>
      </c>
      <c r="L42" s="340">
        <f t="shared" si="11"/>
        <v>19</v>
      </c>
      <c r="M42" s="340">
        <f t="shared" si="11"/>
        <v>0</v>
      </c>
      <c r="N42" s="340">
        <f t="shared" si="11"/>
        <v>241</v>
      </c>
      <c r="O42" s="340">
        <f t="shared" si="11"/>
        <v>0</v>
      </c>
      <c r="P42" s="340">
        <f t="shared" si="11"/>
        <v>0</v>
      </c>
      <c r="Q42" s="340">
        <f t="shared" si="11"/>
        <v>241</v>
      </c>
      <c r="R42" s="341">
        <f t="shared" si="11"/>
        <v>72007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Стела Григорова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2">
      <selection activeCell="D74" sqref="D7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387</v>
      </c>
      <c r="D30" s="359">
        <v>387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54</v>
      </c>
      <c r="D31" s="359">
        <v>54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457</v>
      </c>
      <c r="D35" s="353">
        <f>SUM(D36:D39)</f>
        <v>457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457</v>
      </c>
      <c r="D37" s="359">
        <v>457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898</v>
      </c>
      <c r="D45" s="429">
        <f>D26+D30+D31+D33+D32+D34+D35+D40</f>
        <v>898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898</v>
      </c>
      <c r="D46" s="435">
        <f>D45+D23+D21+D11</f>
        <v>898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25881</v>
      </c>
      <c r="D58" s="129">
        <f>D59+D61</f>
        <v>0</v>
      </c>
      <c r="E58" s="127">
        <f t="shared" si="1"/>
        <v>25881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25881</v>
      </c>
      <c r="D59" s="188"/>
      <c r="E59" s="127">
        <f t="shared" si="1"/>
        <v>25881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3998</v>
      </c>
      <c r="D65" s="188"/>
      <c r="E65" s="127">
        <f t="shared" si="1"/>
        <v>3998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29879</v>
      </c>
      <c r="D68" s="426">
        <f>D54+D58+D63+D64+D65+D66</f>
        <v>0</v>
      </c>
      <c r="E68" s="427">
        <f t="shared" si="1"/>
        <v>29879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470</v>
      </c>
      <c r="D70" s="188"/>
      <c r="E70" s="127">
        <f t="shared" si="1"/>
        <v>470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8203</v>
      </c>
      <c r="D82" s="129">
        <f>SUM(D83:D86)</f>
        <v>8203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4117</v>
      </c>
      <c r="D84" s="188">
        <v>4117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4086</v>
      </c>
      <c r="D85" s="188">
        <v>4086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14968</v>
      </c>
      <c r="D87" s="125">
        <f>SUM(D88:D92)+D96</f>
        <v>14968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4483</v>
      </c>
      <c r="D89" s="188">
        <v>4483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10367</v>
      </c>
      <c r="D90" s="188">
        <v>10367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109</v>
      </c>
      <c r="D92" s="129">
        <f>SUM(D93:D95)</f>
        <v>109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109</v>
      </c>
      <c r="D95" s="188">
        <v>109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9</v>
      </c>
      <c r="D97" s="188">
        <v>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23182</v>
      </c>
      <c r="D98" s="424">
        <f>D87+D82+D77+D73+D97</f>
        <v>23182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53531</v>
      </c>
      <c r="D99" s="418">
        <f>D98+D70+D68</f>
        <v>23182</v>
      </c>
      <c r="E99" s="418">
        <f>E98+E70+E68</f>
        <v>30349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45442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Стела Григорова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6" sqref="A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Стела Григорова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01.01.2024 г. до 31.03.2024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73182</v>
      </c>
      <c r="D6" s="644">
        <f aca="true" t="shared" si="0" ref="D6:D15">C6-E6</f>
        <v>0</v>
      </c>
      <c r="E6" s="643">
        <f>'1-Баланс'!G95</f>
        <v>73182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19648</v>
      </c>
      <c r="D7" s="644">
        <f t="shared" si="0"/>
        <v>17848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-408</v>
      </c>
      <c r="D8" s="644">
        <f t="shared" si="0"/>
        <v>0</v>
      </c>
      <c r="E8" s="643">
        <f>ABS('2-Отчет за доходите'!C44)-ABS('2-Отчет за доходите'!G44)</f>
        <v>-408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662</v>
      </c>
      <c r="D9" s="644">
        <f t="shared" si="0"/>
        <v>0</v>
      </c>
      <c r="E9" s="643">
        <f>'3-Отчет за паричния поток'!C45</f>
        <v>662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277</v>
      </c>
      <c r="D10" s="644">
        <f t="shared" si="0"/>
        <v>0</v>
      </c>
      <c r="E10" s="643">
        <f>'3-Отчет за паричния поток'!C46</f>
        <v>277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19648</v>
      </c>
      <c r="D11" s="644">
        <f t="shared" si="0"/>
        <v>0</v>
      </c>
      <c r="E11" s="643">
        <f>'4-Отчет за собствения капитал'!L34</f>
        <v>19648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2024-05-30T06:29:54Z</dcterms:modified>
  <cp:category/>
  <cp:version/>
  <cp:contentType/>
  <cp:contentStatus/>
</cp:coreProperties>
</file>