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<sst xmlns="http://schemas.openxmlformats.org/spreadsheetml/2006/main" count="4169" uniqueCount="974">
  <si>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</si>
  <si>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</si>
  <si>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</si>
  <si>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</si>
  <si>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</si>
  <si>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</si>
  <si>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</si>
  <si>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</si>
  <si>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</si>
  <si>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</si>
  <si>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</si>
  <si>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</si>
  <si>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</si>
  <si>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</si>
  <si>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</si>
  <si>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</si>
  <si>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</si>
  <si>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</si>
  <si>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</si>
  <si>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</si>
  <si>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</si>
  <si>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</si>
  <si>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</si>
  <si>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</si>
  <si>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</si>
  <si>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</si>
  <si>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</si>
  <si>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</si>
  <si>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</si>
  <si>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</si>
  <si>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</si>
  <si>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</si>
  <si>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</si>
  <si>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</si>
  <si>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</si>
  <si>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</si>
  <si>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</si>
  <si>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</si>
  <si>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</si>
  <si>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</si>
  <si>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</si>
  <si>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</si>
  <si>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</si>
  <si>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</si>
  <si>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</si>
  <si>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</si>
  <si>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</si>
  <si>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</si>
  <si>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</si>
  <si>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</si>
  <si>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</si>
  <si>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</si>
  <si>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</si>
  <si>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</si>
  <si>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</si>
  <si>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</si>
  <si>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</si>
  <si>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</si>
  <si>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</si>
  <si>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</si>
  <si>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</si>
  <si>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</si>
  <si>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</si>
  <si>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</si>
  <si>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</si>
  <si>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</si>
  <si>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</si>
  <si>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</si>
  <si>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</si>
  <si>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</si>
  <si>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</si>
  <si>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</si>
  <si>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</si>
  <si>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</si>
  <si>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</si>
  <si>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</si>
  <si>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</si>
  <si>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</si>
  <si>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</si>
  <si>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</si>
  <si>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</si>
  <si>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</si>
  <si>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</si>
  <si>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</si>
  <si>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</si>
  <si>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</si>
  <si>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</si>
  <si>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</si>
  <si>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</si>
  <si>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</si>
  <si>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</si>
  <si>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</si>
  <si>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</si>
  <si>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</si>
  <si>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</si>
  <si>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</si>
  <si>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</si>
  <si>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</si>
  <si>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</si>
  <si>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</si>
  <si>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</si>
  <si>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</si>
  <si>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</si>
  <si>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</si>
  <si>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</si>
  <si>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</si>
  <si>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</si>
  <si>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</si>
  <si>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</si>
  <si>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</si>
  <si>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</si>
  <si>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</si>
  <si>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</si>
  <si>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</si>
  <si>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</si>
  <si>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</si>
  <si>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</si>
  <si>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</si>
  <si>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</si>
  <si>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</si>
  <si>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</si>
  <si>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</si>
  <si>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</si>
  <si>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</si>
  <si>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</si>
  <si>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</si>
  <si>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</si>
  <si>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</si>
  <si>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</si>
  <si>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</si>
  <si>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</si>
  <si>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</si>
  <si>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</si>
  <si>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</si>
  <si>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</si>
  <si>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</si>
  <si>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</si>
  <si>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</si>
  <si>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</si>
  <si>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</si>
  <si>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</si>
  <si>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</si>
  <si>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</si>
  <si>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</si>
  <si>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</si>
  <si>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</si>
  <si>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</si>
  <si>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</si>
  <si>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</si>
  <si>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</si>
  <si>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</si>
  <si>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</si>
  <si>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</si>
  <si>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</si>
  <si>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</si>
  <si>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</si>
  <si>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</si>
  <si>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</si>
  <si>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</si>
  <si>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</si>
  <si>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</si>
  <si>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</si>
  <si>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</si>
  <si>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</si>
  <si>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</si>
  <si>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</si>
  <si>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</si>
  <si>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</si>
  <si>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</si>
  <si>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</si>
  <si>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</si>
  <si>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</si>
  <si>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</si>
  <si>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</si>
  <si>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</si>
  <si>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</si>
  <si>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</si>
  <si>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</si>
  <si>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</si>
  <si>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</si>
  <si>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</si>
  <si>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</si>
  <si>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</si>
  <si>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</si>
  <si>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</si>
  <si>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</si>
  <si>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</si>
  <si>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</si>
  <si>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</si>
  <si>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</si>
  <si>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</si>
  <si>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</si>
  <si>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</si>
  <si>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</si>
  <si>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</si>
  <si>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</si>
  <si>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</si>
  <si>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</si>
  <si>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</si>
  <si>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</si>
  <si>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</si>
  <si>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</si>
  <si>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</si>
  <si>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</si>
  <si>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</si>
  <si>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</si>
  <si>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</si>
  <si>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</si>
  <si>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</si>
  <si>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</si>
  <si>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</si>
  <si>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</si>
  <si>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</si>
  <si>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</si>
  <si>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</si>
  <si>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</si>
  <si>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</si>
  <si>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</si>
  <si>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</si>
  <si>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</si>
  <si>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</si>
  <si>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</si>
  <si>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</si>
  <si>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</si>
  <si>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</si>
  <si>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</si>
  <si>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</si>
  <si>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</si>
  <si>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</si>
  <si>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</si>
  <si>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</si>
  <si>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</si>
  <si>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</si>
  <si>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</si>
  <si>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</si>
  <si>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</si>
  <si>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</si>
  <si>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</si>
  <si>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</si>
  <si>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</si>
  <si>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</si>
  <si>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</si>
  <si>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</si>
  <si>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</si>
  <si>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</si>
  <si>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</si>
  <si>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</si>
  <si>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</si>
  <si>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</si>
  <si>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</si>
  <si>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</si>
  <si>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</si>
  <si>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</si>
  <si>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</si>
  <si>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</si>
  <si>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</si>
  <si>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</si>
  <si>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</si>
  <si>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</si>
  <si>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</si>
  <si>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</si>
  <si>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</si>
  <si>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</si>
  <si>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</si>
  <si>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</si>
  <si>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</si>
  <si>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</si>
  <si>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</si>
  <si>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</si>
  <si>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</si>
  <si>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</si>
  <si>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</si>
  <si>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</si>
  <si>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</si>
  <si>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</si>
  <si>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</si>
  <si>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</si>
  <si>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</si>
  <si>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</si>
  <si>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</si>
  <si>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</si>
  <si>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</si>
  <si>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</si>
  <si>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</si>
  <si>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</si>
  <si>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</si>
  <si>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</si>
  <si>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</si>
  <si>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</si>
  <si>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</si>
  <si>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</si>
  <si>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</si>
  <si>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</si>
  <si>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</si>
  <si>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</si>
  <si>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</si>
  <si>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</si>
  <si>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</si>
  <si>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</si>
  <si>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</si>
  <si>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</si>
  <si>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</si>
  <si>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</si>
  <si>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</si>
  <si>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</si>
  <si>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</si>
  <si>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</si>
  <si>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</si>
  <si>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</si>
  <si>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</si>
  <si>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</si>
  <si>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</si>
  <si>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</si>
  <si>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</si>
  <si>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</si>
  <si>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</si>
  <si>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</si>
  <si>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</si>
  <si>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</si>
  <si>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</si>
  <si>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</si>
  <si>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</si>
  <si>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</si>
  <si>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</si>
  <si>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</si>
  <si>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</si>
  <si>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</si>
  <si>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</si>
  <si>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</si>
  <si>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</si>
  <si>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</si>
  <si>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</si>
  <si>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</si>
  <si>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</si>
  <si>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</si>
  <si>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</si>
  <si>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</si>
  <si>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</si>
  <si>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</si>
  <si>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</si>
  <si>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</si>
  <si>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</si>
  <si>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</si>
  <si>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</si>
  <si>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</si>
  <si>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</si>
  <si>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</si>
  <si>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</si>
  <si>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</si>
  <si>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</si>
  <si>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</si>
  <si>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</si>
  <si>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</si>
  <si>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</si>
  <si>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</si>
  <si>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</si>
  <si>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</si>
  <si>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</si>
  <si>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</si>
  <si>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</si>
  <si>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</si>
  <si>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</si>
  <si>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</si>
  <si>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</si>
  <si>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</si>
  <si>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</si>
  <si>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</si>
  <si>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</si>
  <si>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</si>
  <si>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</si>
  <si>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</si>
  <si>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</si>
  <si>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</si>
  <si>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</si>
  <si>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</si>
  <si>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</si>
  <si>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</si>
  <si>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</si>
  <si>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</si>
  <si>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</si>
  <si>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</si>
  <si>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</si>
  <si>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</si>
  <si>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</si>
  <si>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</si>
  <si>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</si>
  <si>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</si>
  <si>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</si>
  <si>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</si>
  <si>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</si>
  <si>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</si>
  <si>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</si>
  <si>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</si>
  <si>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</si>
  <si>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</si>
  <si>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</si>
  <si>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</si>
  <si>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</si>
  <si>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</si>
  <si>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</si>
  <si>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</si>
  <si>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</si>
  <si>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</si>
  <si>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</si>
  <si>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</si>
  <si>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</si>
  <si>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</si>
  <si>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</si>
  <si>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</si>
  <si>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</si>
  <si>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</si>
  <si>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</si>
  <si>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</si>
  <si>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</si>
  <si>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</si>
  <si>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</si>
  <si>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</si>
  <si>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</si>
  <si>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</si>
  <si>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</si>
  <si>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</si>
  <si>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</si>
  <si>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</si>
  <si>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</si>
  <si>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</si>
  <si>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</si>
  <si>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</si>
  <si>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</si>
  <si>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</si>
  <si>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</si>
  <si>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</si>
  <si>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</si>
  <si>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</si>
  <si>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</si>
  <si>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</si>
  <si>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</si>
  <si>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</si>
  <si>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</si>
  <si>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</si>
  <si>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</si>
  <si>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</si>
  <si>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</si>
  <si>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</si>
  <si>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</si>
  <si>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</si>
  <si>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</si>
  <si>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</si>
  <si>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</si>
  <si>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</si>
  <si>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</si>
  <si>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</si>
  <si>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</si>
  <si>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</si>
  <si>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</si>
  <si>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</si>
  <si>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</si>
  <si>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</si>
  <si>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</si>
  <si>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</si>
  <si>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</si>
  <si>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</si>
  <si>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</si>
  <si>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</si>
  <si>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</si>
  <si>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</si>
  <si>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</si>
  <si>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</si>
  <si>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</si>
  <si>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</si>
  <si>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</si>
  <si>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</si>
  <si>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</si>
  <si>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</si>
  <si>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</si>
  <si>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</si>
  <si>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</si>
  <si>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</si>
  <si>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</si>
  <si>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</si>
  <si>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</si>
  <si>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</si>
  <si>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</si>
  <si>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</si>
  <si>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</si>
  <si>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</si>
  <si>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</si>
  <si>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</si>
  <si>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</si>
  <si>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</si>
  <si>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</si>
  <si>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</si>
  <si>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</si>
  <si>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</si>
  <si>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</si>
  <si>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</si>
  <si>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</si>
  <si>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</si>
  <si>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</si>
  <si>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</si>
  <si>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</si>
  <si>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</si>
  <si>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</si>
  <si>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</si>
  <si>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</si>
  <si>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</si>
  <si>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</si>
  <si>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</si>
  <si>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</si>
  <si>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</si>
  <si>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</si>
  <si>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</si>
  <si>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</si>
  <si>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</si>
  <si>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</si>
  <si>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</si>
  <si>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</si>
  <si>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</si>
  <si>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</si>
  <si>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</si>
  <si>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</si>
  <si>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</si>
  <si>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</si>
  <si>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</si>
  <si>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</si>
  <si>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</si>
  <si>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</si>
  <si>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</si>
  <si>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</si>
  <si>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</si>
  <si>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</si>
  <si>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</si>
  <si>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</si>
  <si>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</si>
  <si>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</si>
  <si>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</si>
  <si>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</si>
  <si>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</si>
  <si>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</si>
  <si>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</si>
  <si>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</si>
  <si>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</si>
  <si>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</si>
  <si>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</si>
  <si>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</si>
  <si>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</si>
  <si>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</si>
  <si>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</si>
  <si>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</si>
  <si>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</si>
  <si>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</si>
  <si>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</si>
  <si>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</si>
  <si>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</si>
  <si>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</si>
  <si>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</si>
  <si>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</si>
  <si>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</si>
  <si>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</si>
  <si>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</si>
  <si>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</si>
  <si>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</si>
  <si>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</si>
  <si>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</si>
  <si>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</si>
  <si>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</si>
  <si>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</si>
  <si>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</si>
  <si>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</si>
  <si>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</si>
  <si>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</si>
  <si>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</si>
  <si>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</si>
  <si>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</si>
  <si>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</si>
  <si>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</si>
  <si>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</si>
  <si>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</si>
  <si>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</si>
  <si>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</si>
  <si>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</si>
  <si>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</si>
  <si>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</si>
  <si>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</si>
  <si>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</si>
  <si>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</si>
  <si>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</si>
  <si>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</si>
  <si>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</si>
  <si>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</si>
  <si>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</si>
  <si>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</si>
  <si>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</si>
  <si>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</si>
  <si>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</si>
  <si>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</si>
  <si>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</si>
  <si>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</si>
  <si>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</si>
  <si>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</si>
  <si>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</si>
  <si>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</si>
  <si>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</si>
  <si>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</si>
  <si>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</si>
  <si>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</si>
  <si>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</si>
  <si>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</si>
  <si>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</si>
  <si>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</si>
  <si>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</si>
  <si>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</si>
  <si>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</si>
  <si>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</si>
  <si>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</si>
  <si>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</si>
  <si>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</si>
  <si>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</si>
  <si>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</si>
  <si>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</si>
  <si>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</si>
  <si>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</si>
  <si>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</si>
  <si>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</si>
  <si>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</si>
  <si>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</si>
  <si>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</si>
  <si>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</si>
  <si>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</si>
  <si>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</si>
  <si>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</si>
  <si>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</si>
  <si>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</si>
  <si>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</si>
  <si>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</si>
  <si>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</si>
  <si>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</si>
  <si>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</si>
  <si>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</si>
  <si>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</si>
  <si>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</si>
  <si>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</si>
  <si>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</si>
  <si>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</si>
  <si>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</si>
  <si>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</si>
  <si>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</si>
  <si>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</si>
  <si>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</si>
  <si>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</si>
  <si>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</si>
  <si>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</si>
  <si>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</si>
  <si>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</si>
  <si>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</si>
  <si>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</si>
  <si>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</si>
  <si>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</si>
  <si>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</si>
  <si>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</si>
  <si>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</si>
  <si>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</si>
  <si>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</si>
  <si>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</si>
  <si>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</si>
  <si>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</si>
  <si>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</si>
  <si>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</si>
  <si>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</si>
  <si>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</si>
  <si>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</si>
  <si>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</si>
  <si>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</si>
  <si>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</si>
  <si>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</si>
  <si>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</si>
  <si>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</si>
  <si>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</si>
  <si>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</si>
  <si>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</si>
  <si>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</si>
  <si>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</si>
  <si>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</si>
  <si>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</si>
  <si>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</si>
  <si>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</si>
  <si>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</si>
  <si>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</si>
  <si>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</si>
  <si>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</si>
  <si>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</si>
  <si>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</si>
  <si>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</si>
  <si>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</si>
  <si>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</si>
  <si>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</si>
  <si>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</si>
  <si>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</si>
  <si>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</si>
  <si>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</si>
  <si>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</si>
  <si>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</si>
  <si>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</si>
  <si>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</si>
  <si>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</si>
  <si>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</si>
  <si>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</si>
  <si>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</si>
  <si>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</si>
  <si>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</si>
  <si>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</si>
  <si>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</si>
  <si>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</si>
  <si>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</si>
  <si>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</si>
  <si>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</si>
  <si>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</si>
  <si>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</si>
  <si>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</si>
  <si>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</si>
  <si>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</si>
  <si>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</si>
  <si>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</si>
  <si>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</si>
  <si>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</si>
  <si>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</si>
  <si>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</si>
  <si>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</si>
  <si>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</si>
  <si>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</si>
  <si>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</si>
  <si>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</si>
  <si>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</si>
  <si>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</si>
  <si>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</si>
  <si>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</si>
  <si>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</si>
  <si>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</si>
  <si>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</si>
  <si>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</si>
  <si>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</si>
  <si>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</si>
  <si>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</si>
  <si>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</si>
  <si>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</si>
  <si>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</si>
  <si>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</si>
  <si>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</si>
  <si>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</si>
  <si>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</si>
  <si>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</si>
  <si>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</si>
  <si>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</si>
  <si>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</si>
  <si>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</si>
  <si>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</si>
  <si>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</si>
  <si>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</si>
  <si>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</si>
  <si>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</si>
  <si>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</si>
  <si>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</si>
  <si>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</si>
  <si>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</si>
  <si>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</si>
  <si>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</si>
  <si>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</si>
  <si>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</si>
  <si>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</si>
  <si>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</si>
  <si>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</si>
  <si>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</si>
  <si>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</si>
  <si>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</si>
  <si>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</si>
  <si>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</si>
  <si>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</si>
  <si>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</si>
  <si>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</si>
  <si>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</si>
  <si>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</si>
  <si>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</si>
  <si>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</si>
  <si>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</si>
  <si>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</si>
  <si>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</si>
  <si>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</si>
  <si>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</si>
  <si>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</si>
  <si>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</si>
  <si>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</si>
  <si>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</si>
  <si>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</si>
  <si>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</si>
  <si>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</si>
  <si>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</si>
  <si>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</si>
  <si>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</si>
  <si>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</si>
  <si>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</si>
  <si>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</si>
  <si>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</si>
  <si>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</si>
  <si>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</si>
  <si>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</si>
  <si>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</si>
  <si>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</si>
  <si>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</si>
  <si>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</si>
  <si>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</si>
  <si>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</si>
  <si>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</si>
  <si>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</si>
  <si>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</si>
  <si>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</si>
  <si>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</si>
  <si>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</si>
  <si>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</si>
  <si>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</si>
  <si>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</si>
  <si>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</si>
  <si>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</si>
  <si>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</si>
  <si>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</si>
  <si>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</si>
  <si>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</si>
  <si>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</si>
  <si>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</si>
  <si>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</si>
  <si>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</si>
  <si>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</si>
  <si>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</si>
  <si>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</si>
  <si>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</si>
  <si>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</si>
  <si>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</si>
  <si>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</si>
  <si>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</si>
  <si>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</si>
  <si>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</si>
  <si>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</si>
  <si>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</si>
  <si>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</si>
  <si>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</si>
  <si>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</si>
  <si>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</si>
  <si>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</si>
  <si>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</si>
  <si>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</si>
  <si>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</si>
  <si>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</si>
  <si>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</si>
  <si>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</si>
  <si>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</si>
  <si>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</si>
  <si>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</si>
  <si>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</si>
  <si>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</si>
  <si>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</si>
  <si>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</si>
  <si>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</si>
  <si>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</si>
  <si>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</si>
  <si>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</si>
  <si>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</si>
  <si>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</si>
  <si>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</si>
  <si>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</si>
  <si>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</si>
  <si>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</si>
  <si>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</si>
  <si>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</si>
  <si>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</si>
  <si>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</si>
  <si>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</si>
  <si>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</si>
  <si>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</si>
  <si>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</si>
  <si>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</si>
  <si>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</si>
  <si>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</si>
  <si>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</si>
  <si>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</si>
  <si>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</si>
  <si>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</si>
  <si>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</si>
  <si>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</si>
  <si>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</si>
  <si>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</si>
  <si>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</si>
  <si>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</si>
  <si>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</si>
  <si>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</si>
  <si>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</si>
  <si>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</si>
  <si>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</si>
  <si>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</si>
  <si>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</si>
  <si>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</si>
  <si>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</si>
  <si>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</si>
  <si>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</si>
  <si>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</si>
  <si>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</si>
  <si>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</si>
  <si>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</si>
  <si>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</si>
  <si>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</si>
  <si>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</si>
  <si>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</si>
  <si>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</si>
  <si>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</si>
  <si>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</si>
  <si>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</si>
  <si>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</si>
  <si>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</si>
  <si>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</si>
  <si>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</si>
  <si>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</si>
  <si>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</si>
  <si>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</si>
  <si>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</si>
  <si>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</si>
  <si>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</si>
  <si>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</si>
  <si>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</si>
  <si>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</si>
  <si>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</si>
  <si>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</si>
  <si>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</si>
  <si>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</si>
  <si>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</si>
  <si>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</si>
  <si>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</si>
  <si>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</si>
  <si>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</si>
  <si>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</si>
  <si>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</si>
  <si>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</si>
  <si>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</si>
  <si>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</si>
  <si>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</si>
  <si>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</si>
  <si>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</si>
  <si>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</si>
  <si>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</si>
  <si>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</si>
  <si>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</si>
  <si>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</si>
  <si>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</si>
  <si>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</si>
  <si>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</si>
  <si>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</si>
  <si>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</si>
  <si>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</si>
  <si>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</si>
  <si>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</si>
  <si>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</si>
  <si>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</si>
  <si>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</si>
  <si>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</si>
  <si>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</si>
  <si>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</si>
  <si>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</si>
  <si>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</si>
  <si>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</si>
  <si>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</si>
  <si>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 ул."Ангел Кънчев" № 25</t>
  </si>
  <si>
    <t>гр.София ул."История славянобългарска" № 8</t>
  </si>
  <si>
    <t>02 8325174</t>
  </si>
  <si>
    <t>office@favhold.com</t>
  </si>
  <si>
    <t>www.favhold.com</t>
  </si>
  <si>
    <t>Валентина Тодорова</t>
  </si>
  <si>
    <t>Главен счетоводител</t>
  </si>
  <si>
    <t>Даниел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</si>
</sst>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44798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-0.060062956945572704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-0.036602722772277226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-0.01880494046956715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-0.011133384153514591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0.9528039010797631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0.706134388003131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0.4646726815803568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0.23670333292135295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0.15366868537057637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0.3394984055847626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0.1853619055685743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0.30767088661825504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1.9464418316831682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0.5920457005185541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0.0071782178217821785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0.10053006762931822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28.595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11202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7119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10699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1426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6324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298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6039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1581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44688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117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50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1451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1503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6330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6330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3450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2993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457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3450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650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14891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15541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6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342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71977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3467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1589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1435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5196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11707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296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1470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335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72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552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196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8146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11067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4020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4031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109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7202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105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44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7460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15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34280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106257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2313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2313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2313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11043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25149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1833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23316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38769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-7579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8636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-16215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-1183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-8762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32320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11028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817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2839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9242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724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13622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238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503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14363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1720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2023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36277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1884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27104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4292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1537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871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586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3117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43153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4035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1358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48546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106257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3426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1548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1968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3965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739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11266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-543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304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22673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232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53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295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22968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22968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58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58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41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23026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3892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12203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1271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2330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19696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1682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1682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8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432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506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21884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1084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21884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1084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1142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1183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23026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29394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-15821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-4016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-897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-76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-108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594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9063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-1374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12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-1310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283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8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-10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-2389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4358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-6378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-105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23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-2102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4572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2888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7460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7355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105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2313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2313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2313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2313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2577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2577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11043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11043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11043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11043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1831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1831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2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2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1833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1833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22755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22755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544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544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17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23316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23316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7626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7626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-546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-546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1556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8636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8636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-14642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-14642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-1183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-1573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-17398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-17398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33503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33503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-1183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32320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32320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10962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10962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41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-19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-19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44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11028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11028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11249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15375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19275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3113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11052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1267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5681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3194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70206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293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178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153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2472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2803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3450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2993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457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3450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6332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83084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86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12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14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1371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5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574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153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2215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2215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47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35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21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198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216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521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20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20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2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543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11202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15457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19252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3106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12225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1272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6039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3347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71900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293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178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153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2452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2783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3450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2993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457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3450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6330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84756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11202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15457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19252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3106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12225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1272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6039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3347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71900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293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178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153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2452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2783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3450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2993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457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3450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6330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84756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8192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8174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1651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4811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955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1695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25478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175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120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147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1015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1282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26935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146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416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50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1247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19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71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1949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1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8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6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18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1968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37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21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157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215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20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20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235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8338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8553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1680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5901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974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1766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27212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176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128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151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1001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1280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28668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8338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8553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1680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5901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974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1766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27212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176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128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151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1001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1280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28668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11202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7119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10699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1426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6324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298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6039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1581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44688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117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50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1451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1503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3450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2993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457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3450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6330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56088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650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14891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14891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15541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342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296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293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1470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335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72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552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196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191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8146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62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8084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11067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26950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342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294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291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1470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335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483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196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191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8012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44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7968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10790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11132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650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14891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14891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15541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2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2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72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69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134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18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116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277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15818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817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817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2839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2839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9242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724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13622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238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1884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347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1537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1720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1720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2023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1684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339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34393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27104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4292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1537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586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53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123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410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871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3117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43137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56997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1882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347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1535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1475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1475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2023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1684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339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33719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26703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4292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1276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585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53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123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409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860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3088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42187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42187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817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817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2839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2839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9242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724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13622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238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2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2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245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245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674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401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261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11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29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950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14810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55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56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40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40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15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3391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59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3450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11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4020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4031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3391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59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3450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11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4020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4031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30" sqref="G30:G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11202</v>
      </c>
      <c r="D12" s="187">
        <v>11249</v>
      </c>
      <c r="E12" s="84" t="s">
        <v>25</v>
      </c>
      <c r="F12" s="87" t="s">
        <v>26</v>
      </c>
      <c r="G12" s="188">
        <v>2313</v>
      </c>
      <c r="H12" s="187">
        <v>2313</v>
      </c>
    </row>
    <row r="13" spans="1:8" ht="15.75">
      <c r="A13" s="84" t="s">
        <v>27</v>
      </c>
      <c r="B13" s="86" t="s">
        <v>28</v>
      </c>
      <c r="C13" s="188">
        <v>7119</v>
      </c>
      <c r="D13" s="187">
        <v>7183</v>
      </c>
      <c r="E13" s="84" t="s">
        <v>821</v>
      </c>
      <c r="F13" s="87" t="s">
        <v>29</v>
      </c>
      <c r="G13" s="188">
        <v>2313</v>
      </c>
      <c r="H13" s="187">
        <v>2313</v>
      </c>
    </row>
    <row r="14" spans="1:8" ht="15.75">
      <c r="A14" s="84" t="s">
        <v>30</v>
      </c>
      <c r="B14" s="86" t="s">
        <v>31</v>
      </c>
      <c r="C14" s="188">
        <v>10699</v>
      </c>
      <c r="D14" s="187">
        <v>11101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1426</v>
      </c>
      <c r="D15" s="187">
        <v>1462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6324</v>
      </c>
      <c r="D16" s="187">
        <v>6241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298</v>
      </c>
      <c r="D17" s="187">
        <v>312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6039</v>
      </c>
      <c r="D18" s="187">
        <v>5681</v>
      </c>
      <c r="E18" s="468" t="s">
        <v>47</v>
      </c>
      <c r="F18" s="467" t="s">
        <v>48</v>
      </c>
      <c r="G18" s="578">
        <f>G12+G15+G16+G17</f>
        <v>2313</v>
      </c>
      <c r="H18" s="579">
        <f>H12+H15+H16+H17</f>
        <v>2313</v>
      </c>
    </row>
    <row r="19" spans="1:8" ht="15.75">
      <c r="A19" s="84" t="s">
        <v>49</v>
      </c>
      <c r="B19" s="86" t="s">
        <v>50</v>
      </c>
      <c r="C19" s="188">
        <v>1581</v>
      </c>
      <c r="D19" s="187">
        <v>1499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44688</v>
      </c>
      <c r="D20" s="567">
        <f>SUM(D12:D19)</f>
        <v>44728</v>
      </c>
      <c r="E20" s="84" t="s">
        <v>54</v>
      </c>
      <c r="F20" s="87" t="s">
        <v>55</v>
      </c>
      <c r="G20" s="188">
        <v>2577</v>
      </c>
      <c r="H20" s="187">
        <v>2577</v>
      </c>
    </row>
    <row r="21" spans="1:8" ht="15.75">
      <c r="A21" s="94" t="s">
        <v>56</v>
      </c>
      <c r="B21" s="90" t="s">
        <v>57</v>
      </c>
      <c r="C21" s="463">
        <v>117</v>
      </c>
      <c r="D21" s="464">
        <v>118</v>
      </c>
      <c r="E21" s="84" t="s">
        <v>58</v>
      </c>
      <c r="F21" s="87" t="s">
        <v>59</v>
      </c>
      <c r="G21" s="188">
        <v>11043</v>
      </c>
      <c r="H21" s="187">
        <v>11043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25149</v>
      </c>
      <c r="H22" s="583">
        <f>SUM(H23:H25)</f>
        <v>24586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1833</v>
      </c>
      <c r="H23" s="187">
        <v>1831</v>
      </c>
    </row>
    <row r="24" spans="1:13" ht="15.75">
      <c r="A24" s="84" t="s">
        <v>67</v>
      </c>
      <c r="B24" s="86" t="s">
        <v>68</v>
      </c>
      <c r="C24" s="188">
        <v>50</v>
      </c>
      <c r="D24" s="187">
        <v>58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6</v>
      </c>
      <c r="E25" s="84" t="s">
        <v>73</v>
      </c>
      <c r="F25" s="87" t="s">
        <v>74</v>
      </c>
      <c r="G25" s="188">
        <v>23316</v>
      </c>
      <c r="H25" s="187">
        <v>22755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38769</v>
      </c>
      <c r="H26" s="567">
        <f>H20+H21+H22</f>
        <v>38206</v>
      </c>
      <c r="M26" s="92"/>
    </row>
    <row r="27" spans="1:8" ht="15.75">
      <c r="A27" s="84" t="s">
        <v>79</v>
      </c>
      <c r="B27" s="86" t="s">
        <v>80</v>
      </c>
      <c r="C27" s="188">
        <v>1451</v>
      </c>
      <c r="D27" s="187">
        <v>1457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1503</v>
      </c>
      <c r="D28" s="567">
        <f>SUM(D24:D27)</f>
        <v>1521</v>
      </c>
      <c r="E28" s="193" t="s">
        <v>84</v>
      </c>
      <c r="F28" s="87" t="s">
        <v>85</v>
      </c>
      <c r="G28" s="564">
        <f>SUM(G29:G31)</f>
        <v>-7579</v>
      </c>
      <c r="H28" s="565">
        <f>SUM(H29:H31)</f>
        <v>-5765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8636</v>
      </c>
      <c r="H29" s="187">
        <v>7626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-16215</v>
      </c>
      <c r="H30" s="187">
        <v>-13391</v>
      </c>
      <c r="M30" s="92"/>
    </row>
    <row r="31" spans="1:8" ht="15.75">
      <c r="A31" s="84" t="s">
        <v>91</v>
      </c>
      <c r="B31" s="86" t="s">
        <v>92</v>
      </c>
      <c r="C31" s="188">
        <v>6330</v>
      </c>
      <c r="D31" s="187">
        <v>6332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6330</v>
      </c>
      <c r="D33" s="567">
        <f>D31+D32</f>
        <v>6332</v>
      </c>
      <c r="E33" s="191" t="s">
        <v>101</v>
      </c>
      <c r="F33" s="87" t="s">
        <v>102</v>
      </c>
      <c r="G33" s="188">
        <f>748-1931</f>
        <v>-1183</v>
      </c>
      <c r="H33" s="187">
        <v>-1251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-8762</v>
      </c>
      <c r="H34" s="567">
        <f>H28+H32+H33</f>
        <v>-7016</v>
      </c>
    </row>
    <row r="35" spans="1:8" ht="15.75">
      <c r="A35" s="84" t="s">
        <v>106</v>
      </c>
      <c r="B35" s="88" t="s">
        <v>107</v>
      </c>
      <c r="C35" s="564">
        <f>SUM(C36:C39)</f>
        <v>3450</v>
      </c>
      <c r="D35" s="565">
        <f>SUM(D36:D39)</f>
        <v>3450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32320</v>
      </c>
      <c r="H37" s="569">
        <f>H26+H18+H34</f>
        <v>33503</v>
      </c>
    </row>
    <row r="38" spans="1:13" ht="15.75">
      <c r="A38" s="84" t="s">
        <v>113</v>
      </c>
      <c r="B38" s="86" t="s">
        <v>114</v>
      </c>
      <c r="C38" s="188">
        <v>2993</v>
      </c>
      <c r="D38" s="187">
        <v>2993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457</v>
      </c>
      <c r="D39" s="187">
        <v>457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11028</v>
      </c>
      <c r="H40" s="552">
        <v>10962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817</v>
      </c>
      <c r="H44" s="187">
        <v>817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2839</v>
      </c>
      <c r="H45" s="187">
        <v>2805</v>
      </c>
    </row>
    <row r="46" spans="1:13" ht="15.75">
      <c r="A46" s="460" t="s">
        <v>137</v>
      </c>
      <c r="B46" s="90" t="s">
        <v>138</v>
      </c>
      <c r="C46" s="566">
        <f>C35+C40+C45</f>
        <v>3450</v>
      </c>
      <c r="D46" s="567">
        <f>D35+D40+D45</f>
        <v>3450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9242</v>
      </c>
      <c r="H47" s="187">
        <v>10794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650</v>
      </c>
      <c r="D49" s="187"/>
      <c r="E49" s="84" t="s">
        <v>150</v>
      </c>
      <c r="F49" s="87" t="s">
        <v>151</v>
      </c>
      <c r="G49" s="188">
        <v>724</v>
      </c>
      <c r="H49" s="187">
        <v>856</v>
      </c>
    </row>
    <row r="50" spans="1:8" ht="15.75">
      <c r="A50" s="84" t="s">
        <v>152</v>
      </c>
      <c r="B50" s="86" t="s">
        <v>153</v>
      </c>
      <c r="C50" s="188">
        <v>14891</v>
      </c>
      <c r="D50" s="187">
        <v>14884</v>
      </c>
      <c r="E50" s="192" t="s">
        <v>52</v>
      </c>
      <c r="F50" s="89" t="s">
        <v>154</v>
      </c>
      <c r="G50" s="564">
        <f>SUM(G44:G49)</f>
        <v>13622</v>
      </c>
      <c r="H50" s="565">
        <f>SUM(H44:H49)</f>
        <v>15272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15541</v>
      </c>
      <c r="D52" s="567">
        <f>SUM(D48:D51)</f>
        <v>14884</v>
      </c>
      <c r="E52" s="192" t="s">
        <v>158</v>
      </c>
      <c r="F52" s="89" t="s">
        <v>159</v>
      </c>
      <c r="G52" s="188">
        <v>0</v>
      </c>
      <c r="H52" s="187">
        <v>94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6</v>
      </c>
      <c r="D54" s="466"/>
      <c r="E54" s="84" t="s">
        <v>164</v>
      </c>
      <c r="F54" s="89" t="s">
        <v>165</v>
      </c>
      <c r="G54" s="188">
        <v>238</v>
      </c>
      <c r="H54" s="187">
        <v>238</v>
      </c>
    </row>
    <row r="55" spans="1:8" ht="15.75">
      <c r="A55" s="94" t="s">
        <v>166</v>
      </c>
      <c r="B55" s="90" t="s">
        <v>167</v>
      </c>
      <c r="C55" s="465">
        <v>342</v>
      </c>
      <c r="D55" s="466">
        <v>348</v>
      </c>
      <c r="E55" s="84" t="s">
        <v>168</v>
      </c>
      <c r="F55" s="89" t="s">
        <v>169</v>
      </c>
      <c r="G55" s="188">
        <v>503</v>
      </c>
      <c r="H55" s="187">
        <v>549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71977</v>
      </c>
      <c r="D56" s="571">
        <f>D20+D21+D22+D28+D33+D46+D52+D54+D55</f>
        <v>71381</v>
      </c>
      <c r="E56" s="94" t="s">
        <v>825</v>
      </c>
      <c r="F56" s="93" t="s">
        <v>172</v>
      </c>
      <c r="G56" s="568">
        <f>G50+G52+G53+G54+G55</f>
        <v>14363</v>
      </c>
      <c r="H56" s="569">
        <f>H50+H52+H53+H54+H55</f>
        <v>16153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3467</v>
      </c>
      <c r="D59" s="187">
        <v>3301</v>
      </c>
      <c r="E59" s="192" t="s">
        <v>180</v>
      </c>
      <c r="F59" s="473" t="s">
        <v>181</v>
      </c>
      <c r="G59" s="188">
        <v>1720</v>
      </c>
      <c r="H59" s="187">
        <v>1800</v>
      </c>
    </row>
    <row r="60" spans="1:13" ht="15.75">
      <c r="A60" s="84" t="s">
        <v>178</v>
      </c>
      <c r="B60" s="86" t="s">
        <v>179</v>
      </c>
      <c r="C60" s="188">
        <v>1589</v>
      </c>
      <c r="D60" s="187">
        <v>1527</v>
      </c>
      <c r="E60" s="84" t="s">
        <v>184</v>
      </c>
      <c r="F60" s="87" t="s">
        <v>185</v>
      </c>
      <c r="G60" s="188">
        <v>2023</v>
      </c>
      <c r="H60" s="187">
        <v>3822</v>
      </c>
      <c r="M60" s="92"/>
    </row>
    <row r="61" spans="1:8" ht="15.75">
      <c r="A61" s="84" t="s">
        <v>182</v>
      </c>
      <c r="B61" s="86" t="s">
        <v>183</v>
      </c>
      <c r="C61" s="188">
        <v>1435</v>
      </c>
      <c r="D61" s="187">
        <v>2340</v>
      </c>
      <c r="E61" s="191" t="s">
        <v>188</v>
      </c>
      <c r="F61" s="87" t="s">
        <v>189</v>
      </c>
      <c r="G61" s="564">
        <f>SUM(G62:G68)</f>
        <v>36277</v>
      </c>
      <c r="H61" s="565">
        <f>SUM(H62:H68)</f>
        <v>28900</v>
      </c>
    </row>
    <row r="62" spans="1:13" ht="15.75">
      <c r="A62" s="84" t="s">
        <v>186</v>
      </c>
      <c r="B62" s="88" t="s">
        <v>187</v>
      </c>
      <c r="C62" s="188">
        <v>5196</v>
      </c>
      <c r="D62" s="187">
        <v>3456</v>
      </c>
      <c r="E62" s="191" t="s">
        <v>192</v>
      </c>
      <c r="F62" s="87" t="s">
        <v>193</v>
      </c>
      <c r="G62" s="188">
        <v>1884</v>
      </c>
      <c r="H62" s="187">
        <v>1766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</v>
      </c>
      <c r="H63" s="187"/>
    </row>
    <row r="64" spans="1:13" ht="15.75">
      <c r="A64" s="84" t="s">
        <v>194</v>
      </c>
      <c r="B64" s="86" t="s">
        <v>195</v>
      </c>
      <c r="C64" s="188">
        <v>20</v>
      </c>
      <c r="D64" s="187">
        <v>19</v>
      </c>
      <c r="E64" s="84" t="s">
        <v>199</v>
      </c>
      <c r="F64" s="87" t="s">
        <v>200</v>
      </c>
      <c r="G64" s="188">
        <v>27104</v>
      </c>
      <c r="H64" s="187">
        <v>20923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11707</v>
      </c>
      <c r="D65" s="567">
        <f>SUM(D59:D64)</f>
        <v>10643</v>
      </c>
      <c r="E65" s="84" t="s">
        <v>201</v>
      </c>
      <c r="F65" s="87" t="s">
        <v>202</v>
      </c>
      <c r="G65" s="188">
        <v>4292</v>
      </c>
      <c r="H65" s="187">
        <v>2973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1537</v>
      </c>
      <c r="H66" s="187">
        <v>1458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871</v>
      </c>
      <c r="H67" s="187">
        <v>827</v>
      </c>
    </row>
    <row r="68" spans="1:8" ht="15.75">
      <c r="A68" s="84" t="s">
        <v>206</v>
      </c>
      <c r="B68" s="86" t="s">
        <v>207</v>
      </c>
      <c r="C68" s="188">
        <v>296</v>
      </c>
      <c r="D68" s="187">
        <v>280</v>
      </c>
      <c r="E68" s="84" t="s">
        <v>212</v>
      </c>
      <c r="F68" s="87" t="s">
        <v>213</v>
      </c>
      <c r="G68" s="188">
        <v>586</v>
      </c>
      <c r="H68" s="187">
        <v>953</v>
      </c>
    </row>
    <row r="69" spans="1:8" ht="15.75">
      <c r="A69" s="84" t="s">
        <v>210</v>
      </c>
      <c r="B69" s="86" t="s">
        <v>211</v>
      </c>
      <c r="C69" s="188">
        <v>1470</v>
      </c>
      <c r="D69" s="187">
        <v>1630</v>
      </c>
      <c r="E69" s="192" t="s">
        <v>79</v>
      </c>
      <c r="F69" s="87" t="s">
        <v>216</v>
      </c>
      <c r="G69" s="188">
        <v>3117</v>
      </c>
      <c r="H69" s="187">
        <v>1799</v>
      </c>
    </row>
    <row r="70" spans="1:8" ht="15.75">
      <c r="A70" s="84" t="s">
        <v>214</v>
      </c>
      <c r="B70" s="86" t="s">
        <v>215</v>
      </c>
      <c r="C70" s="188">
        <v>335</v>
      </c>
      <c r="D70" s="187">
        <v>80</v>
      </c>
      <c r="E70" s="84" t="s">
        <v>219</v>
      </c>
      <c r="F70" s="87" t="s">
        <v>220</v>
      </c>
      <c r="G70" s="188">
        <v>16</v>
      </c>
      <c r="H70" s="187">
        <v>56</v>
      </c>
    </row>
    <row r="71" spans="1:8" ht="15.75">
      <c r="A71" s="84" t="s">
        <v>217</v>
      </c>
      <c r="B71" s="86" t="s">
        <v>218</v>
      </c>
      <c r="C71" s="188">
        <v>72</v>
      </c>
      <c r="D71" s="187">
        <v>19</v>
      </c>
      <c r="E71" s="461" t="s">
        <v>47</v>
      </c>
      <c r="F71" s="89" t="s">
        <v>223</v>
      </c>
      <c r="G71" s="566">
        <f>G59+G60+G61+G69+G70</f>
        <v>43153</v>
      </c>
      <c r="H71" s="567">
        <f>H59+H60+H61+H69+H70</f>
        <v>36377</v>
      </c>
    </row>
    <row r="72" spans="1:8" ht="15.75">
      <c r="A72" s="84" t="s">
        <v>221</v>
      </c>
      <c r="B72" s="86" t="s">
        <v>222</v>
      </c>
      <c r="C72" s="188">
        <v>552</v>
      </c>
      <c r="D72" s="187">
        <v>556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196</v>
      </c>
      <c r="D73" s="187">
        <v>97</v>
      </c>
      <c r="E73" s="460" t="s">
        <v>230</v>
      </c>
      <c r="F73" s="89" t="s">
        <v>231</v>
      </c>
      <c r="G73" s="465">
        <v>4035</v>
      </c>
      <c r="H73" s="466">
        <v>3171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8146</v>
      </c>
      <c r="D75" s="187">
        <v>9607</v>
      </c>
      <c r="E75" s="472" t="s">
        <v>160</v>
      </c>
      <c r="F75" s="89" t="s">
        <v>233</v>
      </c>
      <c r="G75" s="465">
        <v>1358</v>
      </c>
      <c r="H75" s="466">
        <v>251</v>
      </c>
    </row>
    <row r="76" spans="1:8" ht="15.75">
      <c r="A76" s="469" t="s">
        <v>77</v>
      </c>
      <c r="B76" s="90" t="s">
        <v>232</v>
      </c>
      <c r="C76" s="566">
        <f>SUM(C68:C75)</f>
        <v>11067</v>
      </c>
      <c r="D76" s="567">
        <f>SUM(D68:D75)</f>
        <v>12269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48546</v>
      </c>
      <c r="H79" s="569">
        <f>H71+H73+H75+H77</f>
        <v>39799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4020</v>
      </c>
      <c r="D84" s="187">
        <v>3156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4031</v>
      </c>
      <c r="D85" s="567">
        <f>D84+D83+D79</f>
        <v>3167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109</v>
      </c>
      <c r="D88" s="187">
        <v>70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7202</v>
      </c>
      <c r="D89" s="187">
        <v>2683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105</v>
      </c>
      <c r="D90" s="187">
        <v>115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44</v>
      </c>
      <c r="D91" s="187">
        <v>20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7460</v>
      </c>
      <c r="D92" s="567">
        <f>SUM(D88:D91)</f>
        <v>2888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15</v>
      </c>
      <c r="D93" s="466">
        <v>69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34280</v>
      </c>
      <c r="D94" s="571">
        <f>D65+D76+D85+D92+D93</f>
        <v>29036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106257</v>
      </c>
      <c r="D95" s="573">
        <f>D94+D56</f>
        <v>100417</v>
      </c>
      <c r="E95" s="220" t="s">
        <v>915</v>
      </c>
      <c r="F95" s="476" t="s">
        <v>268</v>
      </c>
      <c r="G95" s="572">
        <f>G37+G40+G56+G79</f>
        <v>106257</v>
      </c>
      <c r="H95" s="573">
        <f>H37+H40+H56+H79</f>
        <v>100417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44798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Валентина Тодорова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973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3426</v>
      </c>
      <c r="D12" s="308">
        <v>3251</v>
      </c>
      <c r="E12" s="185" t="s">
        <v>277</v>
      </c>
      <c r="F12" s="231" t="s">
        <v>278</v>
      </c>
      <c r="G12" s="307">
        <v>3892</v>
      </c>
      <c r="H12" s="308">
        <v>4163</v>
      </c>
    </row>
    <row r="13" spans="1:8" ht="15.75">
      <c r="A13" s="185" t="s">
        <v>279</v>
      </c>
      <c r="B13" s="181" t="s">
        <v>280</v>
      </c>
      <c r="C13" s="307">
        <v>1548</v>
      </c>
      <c r="D13" s="308">
        <v>1297</v>
      </c>
      <c r="E13" s="185" t="s">
        <v>281</v>
      </c>
      <c r="F13" s="231" t="s">
        <v>282</v>
      </c>
      <c r="G13" s="307">
        <v>12203</v>
      </c>
      <c r="H13" s="308">
        <v>16825</v>
      </c>
    </row>
    <row r="14" spans="1:8" ht="15.75">
      <c r="A14" s="185" t="s">
        <v>283</v>
      </c>
      <c r="B14" s="181" t="s">
        <v>284</v>
      </c>
      <c r="C14" s="307">
        <v>1968</v>
      </c>
      <c r="D14" s="308">
        <v>1628</v>
      </c>
      <c r="E14" s="236" t="s">
        <v>285</v>
      </c>
      <c r="F14" s="231" t="s">
        <v>286</v>
      </c>
      <c r="G14" s="307">
        <v>1271</v>
      </c>
      <c r="H14" s="308">
        <v>912</v>
      </c>
    </row>
    <row r="15" spans="1:8" ht="15.75">
      <c r="A15" s="185" t="s">
        <v>287</v>
      </c>
      <c r="B15" s="181" t="s">
        <v>288</v>
      </c>
      <c r="C15" s="307">
        <v>3965</v>
      </c>
      <c r="D15" s="308">
        <v>3975</v>
      </c>
      <c r="E15" s="236" t="s">
        <v>79</v>
      </c>
      <c r="F15" s="231" t="s">
        <v>289</v>
      </c>
      <c r="G15" s="307">
        <v>2330</v>
      </c>
      <c r="H15" s="308">
        <v>2587</v>
      </c>
    </row>
    <row r="16" spans="1:8" ht="15.75">
      <c r="A16" s="185" t="s">
        <v>290</v>
      </c>
      <c r="B16" s="181" t="s">
        <v>291</v>
      </c>
      <c r="C16" s="307">
        <v>739</v>
      </c>
      <c r="D16" s="308">
        <v>782</v>
      </c>
      <c r="E16" s="227" t="s">
        <v>52</v>
      </c>
      <c r="F16" s="255" t="s">
        <v>292</v>
      </c>
      <c r="G16" s="597">
        <f>SUM(G12:G15)</f>
        <v>19696</v>
      </c>
      <c r="H16" s="598">
        <f>SUM(H12:H15)</f>
        <v>24487</v>
      </c>
    </row>
    <row r="17" spans="1:8" ht="31.5">
      <c r="A17" s="185" t="s">
        <v>293</v>
      </c>
      <c r="B17" s="181" t="s">
        <v>294</v>
      </c>
      <c r="C17" s="307">
        <v>11266</v>
      </c>
      <c r="D17" s="308">
        <v>16574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-543</v>
      </c>
      <c r="D18" s="308">
        <v>-393</v>
      </c>
      <c r="E18" s="225" t="s">
        <v>297</v>
      </c>
      <c r="F18" s="229" t="s">
        <v>298</v>
      </c>
      <c r="G18" s="608">
        <v>1682</v>
      </c>
      <c r="H18" s="609">
        <v>1658</v>
      </c>
    </row>
    <row r="19" spans="1:8" ht="15.75">
      <c r="A19" s="185" t="s">
        <v>299</v>
      </c>
      <c r="B19" s="181" t="s">
        <v>300</v>
      </c>
      <c r="C19" s="307">
        <v>304</v>
      </c>
      <c r="D19" s="308">
        <v>211</v>
      </c>
      <c r="E19" s="185" t="s">
        <v>301</v>
      </c>
      <c r="F19" s="228" t="s">
        <v>302</v>
      </c>
      <c r="G19" s="307">
        <v>1682</v>
      </c>
      <c r="H19" s="308">
        <v>1658</v>
      </c>
    </row>
    <row r="20" spans="1:8" ht="15.75">
      <c r="A20" s="226" t="s">
        <v>303</v>
      </c>
      <c r="B20" s="181" t="s">
        <v>304</v>
      </c>
      <c r="C20" s="307">
        <v>0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22673</v>
      </c>
      <c r="D22" s="598">
        <f>SUM(D12:D18)+D19</f>
        <v>27325</v>
      </c>
      <c r="E22" s="185" t="s">
        <v>309</v>
      </c>
      <c r="F22" s="228" t="s">
        <v>310</v>
      </c>
      <c r="G22" s="307">
        <v>66</v>
      </c>
      <c r="H22" s="308">
        <v>23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8</v>
      </c>
      <c r="H23" s="308">
        <v>5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232</v>
      </c>
      <c r="D25" s="308">
        <v>272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3</v>
      </c>
      <c r="D26" s="308">
        <v>0</v>
      </c>
      <c r="E26" s="185" t="s">
        <v>322</v>
      </c>
      <c r="F26" s="228" t="s">
        <v>323</v>
      </c>
      <c r="G26" s="307">
        <v>432</v>
      </c>
      <c r="H26" s="308">
        <v>506</v>
      </c>
    </row>
    <row r="27" spans="1:8" ht="31.5">
      <c r="A27" s="185" t="s">
        <v>324</v>
      </c>
      <c r="B27" s="228" t="s">
        <v>325</v>
      </c>
      <c r="C27" s="307">
        <v>7</v>
      </c>
      <c r="D27" s="308">
        <v>5</v>
      </c>
      <c r="E27" s="227" t="s">
        <v>104</v>
      </c>
      <c r="F27" s="229" t="s">
        <v>326</v>
      </c>
      <c r="G27" s="597">
        <f>SUM(G22:G26)</f>
        <v>506</v>
      </c>
      <c r="H27" s="598">
        <f>SUM(H22:H26)</f>
        <v>534</v>
      </c>
    </row>
    <row r="28" spans="1:8" ht="15.75">
      <c r="A28" s="185" t="s">
        <v>79</v>
      </c>
      <c r="B28" s="228" t="s">
        <v>327</v>
      </c>
      <c r="C28" s="307">
        <v>53</v>
      </c>
      <c r="D28" s="308">
        <v>27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295</v>
      </c>
      <c r="D29" s="598">
        <f>SUM(D25:D28)</f>
        <v>304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22968</v>
      </c>
      <c r="D31" s="604">
        <f>D29+D22</f>
        <v>27629</v>
      </c>
      <c r="E31" s="242" t="s">
        <v>800</v>
      </c>
      <c r="F31" s="257" t="s">
        <v>331</v>
      </c>
      <c r="G31" s="244">
        <f>G16+G18+G27</f>
        <v>21884</v>
      </c>
      <c r="H31" s="245">
        <f>H16+H18+H27</f>
        <v>26679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1084</v>
      </c>
      <c r="H33" s="598">
        <f>IF((D31-H31)&gt;0,D31-H31,0)</f>
        <v>950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22968</v>
      </c>
      <c r="D36" s="606">
        <f>D31-D34+D35</f>
        <v>27629</v>
      </c>
      <c r="E36" s="253" t="s">
        <v>346</v>
      </c>
      <c r="F36" s="247" t="s">
        <v>347</v>
      </c>
      <c r="G36" s="258">
        <f>G35-G34+G31</f>
        <v>21884</v>
      </c>
      <c r="H36" s="259">
        <f>H35-H34+H31</f>
        <v>26679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1084</v>
      </c>
      <c r="H37" s="245">
        <f>IF((D36-H36)&gt;0,D36-H36,0)</f>
        <v>950</v>
      </c>
    </row>
    <row r="38" spans="1:8" ht="15.75">
      <c r="A38" s="225" t="s">
        <v>352</v>
      </c>
      <c r="B38" s="229" t="s">
        <v>353</v>
      </c>
      <c r="C38" s="597">
        <f>C39+C40+C41</f>
        <v>58</v>
      </c>
      <c r="D38" s="598">
        <f>D39+D40+D41</f>
        <v>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58</v>
      </c>
      <c r="D39" s="308">
        <v>35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1142</v>
      </c>
      <c r="H42" s="235">
        <f>IF(H37&gt;0,IF(D38+H37&lt;0,0,D38+H37),IF(D37-D38&lt;0,D38-D37,0))</f>
        <v>985</v>
      </c>
    </row>
    <row r="43" spans="1:8" ht="15.75">
      <c r="A43" s="224" t="s">
        <v>364</v>
      </c>
      <c r="B43" s="177" t="s">
        <v>365</v>
      </c>
      <c r="C43" s="307">
        <v>41</v>
      </c>
      <c r="D43" s="308"/>
      <c r="E43" s="224" t="s">
        <v>364</v>
      </c>
      <c r="F43" s="186" t="s">
        <v>366</v>
      </c>
      <c r="G43" s="554"/>
      <c r="H43" s="607">
        <v>113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1183</v>
      </c>
      <c r="H44" s="259">
        <f>IF(D42=0,IF(H42-H43&gt;0,H42-H43+D43,0),IF(D42-D43&lt;0,D43-D42+H43,0))</f>
        <v>872</v>
      </c>
    </row>
    <row r="45" spans="1:8" ht="16.5" thickBot="1">
      <c r="A45" s="261" t="s">
        <v>371</v>
      </c>
      <c r="B45" s="262" t="s">
        <v>372</v>
      </c>
      <c r="C45" s="599">
        <f>C36+C38+C42</f>
        <v>23026</v>
      </c>
      <c r="D45" s="600">
        <f>D36+D38+D42</f>
        <v>27664</v>
      </c>
      <c r="E45" s="261" t="s">
        <v>373</v>
      </c>
      <c r="F45" s="263" t="s">
        <v>374</v>
      </c>
      <c r="G45" s="599">
        <f>G42+G36</f>
        <v>23026</v>
      </c>
      <c r="H45" s="600">
        <f>H42+H36</f>
        <v>27664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44798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Валентина Тодорова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973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51" sqref="A51:D5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29394</v>
      </c>
      <c r="D11" s="187">
        <v>32978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-15821</v>
      </c>
      <c r="D12" s="187">
        <v>-25465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-4016</v>
      </c>
      <c r="D14" s="187">
        <v>-4180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-897</v>
      </c>
      <c r="D15" s="187">
        <v>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-76</v>
      </c>
      <c r="D16" s="187">
        <v>-24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-108</v>
      </c>
      <c r="D18" s="187">
        <v>-96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</v>
      </c>
      <c r="D19" s="187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594</v>
      </c>
      <c r="D20" s="187">
        <v>1017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9063</v>
      </c>
      <c r="D21" s="628">
        <f>SUM(D11:D20)</f>
        <v>4236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-1374</v>
      </c>
      <c r="D23" s="187">
        <v>-2186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</v>
      </c>
      <c r="D24" s="187">
        <v>45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-1310</v>
      </c>
      <c r="D25" s="187">
        <v>-47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283</v>
      </c>
      <c r="D26" s="187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8</v>
      </c>
      <c r="D30" s="187">
        <v>5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-10</v>
      </c>
      <c r="D32" s="187">
        <v>-746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-2389</v>
      </c>
      <c r="D33" s="628">
        <f>SUM(D23:D32)</f>
        <v>-2924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4358</v>
      </c>
      <c r="D37" s="187">
        <v>1685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-6378</v>
      </c>
      <c r="D38" s="187">
        <v>-2516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-105</v>
      </c>
      <c r="D40" s="187">
        <v>-67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-26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23</v>
      </c>
      <c r="D42" s="187">
        <v>17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-2102</v>
      </c>
      <c r="D43" s="630">
        <f>SUM(D35:D42)</f>
        <v>-907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4572</v>
      </c>
      <c r="D44" s="298">
        <f>D43+D33+D21</f>
        <v>405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2888</v>
      </c>
      <c r="D45" s="300">
        <v>2832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7460</v>
      </c>
      <c r="D46" s="302">
        <f>D45+D44</f>
        <v>3237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7355</v>
      </c>
      <c r="D47" s="289">
        <v>3122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105</v>
      </c>
      <c r="D48" s="272">
        <v>115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44798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Валентина Тодорова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973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F21" sqref="F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2313</v>
      </c>
      <c r="D13" s="553">
        <f>'1-Баланс'!H20</f>
        <v>2577</v>
      </c>
      <c r="E13" s="553">
        <f>'1-Баланс'!H21</f>
        <v>11043</v>
      </c>
      <c r="F13" s="553">
        <f>'1-Баланс'!H23</f>
        <v>1831</v>
      </c>
      <c r="G13" s="553">
        <f>'1-Баланс'!H24</f>
        <v>0</v>
      </c>
      <c r="H13" s="554">
        <v>22755</v>
      </c>
      <c r="I13" s="553">
        <f>'1-Баланс'!H29+'1-Баланс'!H32</f>
        <v>7626</v>
      </c>
      <c r="J13" s="553">
        <f>'1-Баланс'!H30+'1-Баланс'!H33</f>
        <v>-14642</v>
      </c>
      <c r="K13" s="554"/>
      <c r="L13" s="553">
        <f>SUM(C13:K13)</f>
        <v>33503</v>
      </c>
      <c r="M13" s="555">
        <f>'1-Баланс'!H40</f>
        <v>10962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2313</v>
      </c>
      <c r="D17" s="622">
        <f aca="true" t="shared" si="2" ref="D17:M17">D13+D14</f>
        <v>2577</v>
      </c>
      <c r="E17" s="622">
        <f t="shared" si="2"/>
        <v>11043</v>
      </c>
      <c r="F17" s="622">
        <f t="shared" si="2"/>
        <v>1831</v>
      </c>
      <c r="G17" s="622">
        <f t="shared" si="2"/>
        <v>0</v>
      </c>
      <c r="H17" s="622">
        <f t="shared" si="2"/>
        <v>22755</v>
      </c>
      <c r="I17" s="622">
        <f t="shared" si="2"/>
        <v>7626</v>
      </c>
      <c r="J17" s="622">
        <f t="shared" si="2"/>
        <v>-14642</v>
      </c>
      <c r="K17" s="622">
        <f t="shared" si="2"/>
        <v>0</v>
      </c>
      <c r="L17" s="553">
        <f t="shared" si="1"/>
        <v>33503</v>
      </c>
      <c r="M17" s="623">
        <f t="shared" si="2"/>
        <v>10962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-1183</v>
      </c>
      <c r="K18" s="554"/>
      <c r="L18" s="553">
        <f t="shared" si="1"/>
        <v>-1183</v>
      </c>
      <c r="M18" s="607">
        <v>41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</v>
      </c>
      <c r="G19" s="159">
        <f t="shared" si="3"/>
        <v>0</v>
      </c>
      <c r="H19" s="159">
        <f t="shared" si="3"/>
        <v>544</v>
      </c>
      <c r="I19" s="159">
        <f t="shared" si="3"/>
        <v>-546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-19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0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2</v>
      </c>
      <c r="G21" s="307"/>
      <c r="H21" s="307">
        <v>544</v>
      </c>
      <c r="I21" s="307">
        <v>-546</v>
      </c>
      <c r="J21" s="307"/>
      <c r="K21" s="307"/>
      <c r="L21" s="553">
        <f t="shared" si="1"/>
        <v>0</v>
      </c>
      <c r="M21" s="308">
        <v>-19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>
        <v>0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17</v>
      </c>
      <c r="I30" s="307">
        <v>1556</v>
      </c>
      <c r="J30" s="307">
        <v>-1573</v>
      </c>
      <c r="K30" s="307"/>
      <c r="L30" s="553">
        <f t="shared" si="1"/>
        <v>0</v>
      </c>
      <c r="M30" s="308">
        <v>44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2313</v>
      </c>
      <c r="D31" s="622">
        <f aca="true" t="shared" si="6" ref="D31:M31">D19+D22+D23+D26+D30+D29+D17+D18</f>
        <v>2577</v>
      </c>
      <c r="E31" s="622">
        <f t="shared" si="6"/>
        <v>11043</v>
      </c>
      <c r="F31" s="622">
        <f t="shared" si="6"/>
        <v>1833</v>
      </c>
      <c r="G31" s="622">
        <f t="shared" si="6"/>
        <v>0</v>
      </c>
      <c r="H31" s="622">
        <f t="shared" si="6"/>
        <v>23316</v>
      </c>
      <c r="I31" s="622">
        <f t="shared" si="6"/>
        <v>8636</v>
      </c>
      <c r="J31" s="622">
        <f t="shared" si="6"/>
        <v>-17398</v>
      </c>
      <c r="K31" s="622">
        <f t="shared" si="6"/>
        <v>0</v>
      </c>
      <c r="L31" s="553">
        <f t="shared" si="1"/>
        <v>32320</v>
      </c>
      <c r="M31" s="623">
        <f t="shared" si="6"/>
        <v>11028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2313</v>
      </c>
      <c r="D34" s="556">
        <f t="shared" si="7"/>
        <v>2577</v>
      </c>
      <c r="E34" s="556">
        <f t="shared" si="7"/>
        <v>11043</v>
      </c>
      <c r="F34" s="556">
        <f t="shared" si="7"/>
        <v>1833</v>
      </c>
      <c r="G34" s="556">
        <f t="shared" si="7"/>
        <v>0</v>
      </c>
      <c r="H34" s="556">
        <f t="shared" si="7"/>
        <v>23316</v>
      </c>
      <c r="I34" s="556">
        <f t="shared" si="7"/>
        <v>8636</v>
      </c>
      <c r="J34" s="556">
        <f t="shared" si="7"/>
        <v>-17398</v>
      </c>
      <c r="K34" s="556">
        <f t="shared" si="7"/>
        <v>0</v>
      </c>
      <c r="L34" s="620">
        <f t="shared" si="1"/>
        <v>32320</v>
      </c>
      <c r="M34" s="557">
        <f>M31+M32+M33</f>
        <v>11028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44798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Валентина Тодорова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973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2" sqref="E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11249</v>
      </c>
      <c r="E11" s="319">
        <v>0</v>
      </c>
      <c r="F11" s="319">
        <v>47</v>
      </c>
      <c r="G11" s="320">
        <f>D11+E11-F11</f>
        <v>11202</v>
      </c>
      <c r="H11" s="319"/>
      <c r="I11" s="319"/>
      <c r="J11" s="320">
        <f>G11+H11-I11</f>
        <v>11202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11202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15375</v>
      </c>
      <c r="E12" s="319">
        <v>86</v>
      </c>
      <c r="F12" s="319">
        <v>4</v>
      </c>
      <c r="G12" s="320">
        <f aca="true" t="shared" si="2" ref="G12:G41">D12+E12-F12</f>
        <v>15457</v>
      </c>
      <c r="H12" s="319"/>
      <c r="I12" s="319"/>
      <c r="J12" s="320">
        <f aca="true" t="shared" si="3" ref="J12:J41">G12+H12-I12</f>
        <v>15457</v>
      </c>
      <c r="K12" s="319">
        <v>8192</v>
      </c>
      <c r="L12" s="319">
        <v>146</v>
      </c>
      <c r="M12" s="319">
        <v>0</v>
      </c>
      <c r="N12" s="320">
        <f aca="true" t="shared" si="4" ref="N12:N41">K12+L12-M12</f>
        <v>8338</v>
      </c>
      <c r="O12" s="319"/>
      <c r="P12" s="319"/>
      <c r="Q12" s="320">
        <f t="shared" si="0"/>
        <v>8338</v>
      </c>
      <c r="R12" s="331">
        <f t="shared" si="1"/>
        <v>7119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19275</v>
      </c>
      <c r="E13" s="319">
        <v>12</v>
      </c>
      <c r="F13" s="319">
        <v>35</v>
      </c>
      <c r="G13" s="320">
        <f t="shared" si="2"/>
        <v>19252</v>
      </c>
      <c r="H13" s="319"/>
      <c r="I13" s="319"/>
      <c r="J13" s="320">
        <f t="shared" si="3"/>
        <v>19252</v>
      </c>
      <c r="K13" s="319">
        <v>8174</v>
      </c>
      <c r="L13" s="319">
        <v>416</v>
      </c>
      <c r="M13" s="319">
        <v>37</v>
      </c>
      <c r="N13" s="320">
        <f t="shared" si="4"/>
        <v>8553</v>
      </c>
      <c r="O13" s="319"/>
      <c r="P13" s="319"/>
      <c r="Q13" s="320">
        <f t="shared" si="0"/>
        <v>8553</v>
      </c>
      <c r="R13" s="331">
        <f t="shared" si="1"/>
        <v>10699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3113</v>
      </c>
      <c r="E14" s="319">
        <v>14</v>
      </c>
      <c r="F14" s="319">
        <v>21</v>
      </c>
      <c r="G14" s="320">
        <f t="shared" si="2"/>
        <v>3106</v>
      </c>
      <c r="H14" s="319"/>
      <c r="I14" s="319"/>
      <c r="J14" s="320">
        <f t="shared" si="3"/>
        <v>3106</v>
      </c>
      <c r="K14" s="319">
        <v>1651</v>
      </c>
      <c r="L14" s="319">
        <v>50</v>
      </c>
      <c r="M14" s="319">
        <v>21</v>
      </c>
      <c r="N14" s="320">
        <f t="shared" si="4"/>
        <v>1680</v>
      </c>
      <c r="O14" s="319"/>
      <c r="P14" s="319"/>
      <c r="Q14" s="320">
        <f t="shared" si="0"/>
        <v>1680</v>
      </c>
      <c r="R14" s="331">
        <f t="shared" si="1"/>
        <v>1426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11052</v>
      </c>
      <c r="E15" s="319">
        <v>1371</v>
      </c>
      <c r="F15" s="319">
        <v>198</v>
      </c>
      <c r="G15" s="320">
        <f t="shared" si="2"/>
        <v>12225</v>
      </c>
      <c r="H15" s="319"/>
      <c r="I15" s="319"/>
      <c r="J15" s="320">
        <f t="shared" si="3"/>
        <v>12225</v>
      </c>
      <c r="K15" s="319">
        <v>4811</v>
      </c>
      <c r="L15" s="319">
        <v>1247</v>
      </c>
      <c r="M15" s="319">
        <v>157</v>
      </c>
      <c r="N15" s="320">
        <f t="shared" si="4"/>
        <v>5901</v>
      </c>
      <c r="O15" s="319"/>
      <c r="P15" s="319"/>
      <c r="Q15" s="320">
        <f t="shared" si="0"/>
        <v>5901</v>
      </c>
      <c r="R15" s="331">
        <f t="shared" si="1"/>
        <v>6324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1267</v>
      </c>
      <c r="E16" s="319">
        <v>5</v>
      </c>
      <c r="F16" s="319">
        <v>0</v>
      </c>
      <c r="G16" s="320">
        <f t="shared" si="2"/>
        <v>1272</v>
      </c>
      <c r="H16" s="319"/>
      <c r="I16" s="319"/>
      <c r="J16" s="320">
        <f t="shared" si="3"/>
        <v>1272</v>
      </c>
      <c r="K16" s="319">
        <v>955</v>
      </c>
      <c r="L16" s="319">
        <v>19</v>
      </c>
      <c r="M16" s="319">
        <v>0</v>
      </c>
      <c r="N16" s="320">
        <f t="shared" si="4"/>
        <v>974</v>
      </c>
      <c r="O16" s="319"/>
      <c r="P16" s="319"/>
      <c r="Q16" s="320">
        <f t="shared" si="0"/>
        <v>974</v>
      </c>
      <c r="R16" s="331">
        <f t="shared" si="1"/>
        <v>298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5681</v>
      </c>
      <c r="E17" s="319">
        <v>574</v>
      </c>
      <c r="F17" s="319">
        <v>216</v>
      </c>
      <c r="G17" s="320">
        <f t="shared" si="2"/>
        <v>6039</v>
      </c>
      <c r="H17" s="319"/>
      <c r="I17" s="319"/>
      <c r="J17" s="320">
        <f t="shared" si="3"/>
        <v>6039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6039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3194</v>
      </c>
      <c r="E18" s="319">
        <v>153</v>
      </c>
      <c r="F18" s="319">
        <v>0</v>
      </c>
      <c r="G18" s="320">
        <f t="shared" si="2"/>
        <v>3347</v>
      </c>
      <c r="H18" s="319"/>
      <c r="I18" s="319"/>
      <c r="J18" s="320">
        <f t="shared" si="3"/>
        <v>3347</v>
      </c>
      <c r="K18" s="319">
        <v>1695</v>
      </c>
      <c r="L18" s="319">
        <v>71</v>
      </c>
      <c r="M18" s="319">
        <v>0</v>
      </c>
      <c r="N18" s="320">
        <f t="shared" si="4"/>
        <v>1766</v>
      </c>
      <c r="O18" s="319"/>
      <c r="P18" s="319"/>
      <c r="Q18" s="320">
        <f t="shared" si="0"/>
        <v>1766</v>
      </c>
      <c r="R18" s="331">
        <f t="shared" si="1"/>
        <v>1581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70206</v>
      </c>
      <c r="E19" s="321">
        <f>SUM(E11:E18)</f>
        <v>2215</v>
      </c>
      <c r="F19" s="321">
        <f>SUM(F11:F18)</f>
        <v>521</v>
      </c>
      <c r="G19" s="320">
        <f t="shared" si="2"/>
        <v>71900</v>
      </c>
      <c r="H19" s="321">
        <f>SUM(H11:H18)</f>
        <v>0</v>
      </c>
      <c r="I19" s="321">
        <f>SUM(I11:I18)</f>
        <v>0</v>
      </c>
      <c r="J19" s="320">
        <f t="shared" si="3"/>
        <v>71900</v>
      </c>
      <c r="K19" s="321">
        <f>SUM(K11:K18)</f>
        <v>25478</v>
      </c>
      <c r="L19" s="321">
        <f>SUM(L11:L18)</f>
        <v>1949</v>
      </c>
      <c r="M19" s="321">
        <f>SUM(M11:M18)</f>
        <v>215</v>
      </c>
      <c r="N19" s="320">
        <f t="shared" si="4"/>
        <v>27212</v>
      </c>
      <c r="O19" s="321">
        <f>SUM(O11:O18)</f>
        <v>0</v>
      </c>
      <c r="P19" s="321">
        <f>SUM(P11:P18)</f>
        <v>0</v>
      </c>
      <c r="Q19" s="320">
        <f t="shared" si="0"/>
        <v>27212</v>
      </c>
      <c r="R19" s="331">
        <f t="shared" si="1"/>
        <v>44688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293</v>
      </c>
      <c r="E20" s="319"/>
      <c r="F20" s="319"/>
      <c r="G20" s="320">
        <f t="shared" si="2"/>
        <v>293</v>
      </c>
      <c r="H20" s="319"/>
      <c r="I20" s="319"/>
      <c r="J20" s="320">
        <f t="shared" si="3"/>
        <v>293</v>
      </c>
      <c r="K20" s="319">
        <v>175</v>
      </c>
      <c r="L20" s="319">
        <v>1</v>
      </c>
      <c r="M20" s="319"/>
      <c r="N20" s="320">
        <f t="shared" si="4"/>
        <v>176</v>
      </c>
      <c r="O20" s="319"/>
      <c r="P20" s="319"/>
      <c r="Q20" s="320">
        <f t="shared" si="0"/>
        <v>176</v>
      </c>
      <c r="R20" s="331">
        <f t="shared" si="1"/>
        <v>117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178</v>
      </c>
      <c r="E23" s="319">
        <v>0</v>
      </c>
      <c r="F23" s="319">
        <v>0</v>
      </c>
      <c r="G23" s="320">
        <f t="shared" si="2"/>
        <v>178</v>
      </c>
      <c r="H23" s="319"/>
      <c r="I23" s="319"/>
      <c r="J23" s="320">
        <f t="shared" si="3"/>
        <v>178</v>
      </c>
      <c r="K23" s="319">
        <v>120</v>
      </c>
      <c r="L23" s="319">
        <v>8</v>
      </c>
      <c r="M23" s="319">
        <v>0</v>
      </c>
      <c r="N23" s="320">
        <f t="shared" si="4"/>
        <v>128</v>
      </c>
      <c r="O23" s="319"/>
      <c r="P23" s="319"/>
      <c r="Q23" s="320">
        <f t="shared" si="0"/>
        <v>128</v>
      </c>
      <c r="R23" s="331">
        <f t="shared" si="1"/>
        <v>50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153</v>
      </c>
      <c r="E24" s="319">
        <v>0</v>
      </c>
      <c r="F24" s="319">
        <v>0</v>
      </c>
      <c r="G24" s="320">
        <f t="shared" si="2"/>
        <v>153</v>
      </c>
      <c r="H24" s="319"/>
      <c r="I24" s="319"/>
      <c r="J24" s="320">
        <f t="shared" si="3"/>
        <v>153</v>
      </c>
      <c r="K24" s="319">
        <v>147</v>
      </c>
      <c r="L24" s="319">
        <v>4</v>
      </c>
      <c r="M24" s="319">
        <v>0</v>
      </c>
      <c r="N24" s="320">
        <f t="shared" si="4"/>
        <v>151</v>
      </c>
      <c r="O24" s="319"/>
      <c r="P24" s="319"/>
      <c r="Q24" s="320">
        <f t="shared" si="0"/>
        <v>151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2472</v>
      </c>
      <c r="E26" s="319">
        <v>0</v>
      </c>
      <c r="F26" s="319">
        <v>20</v>
      </c>
      <c r="G26" s="320">
        <f t="shared" si="2"/>
        <v>2452</v>
      </c>
      <c r="H26" s="319"/>
      <c r="I26" s="319"/>
      <c r="J26" s="320">
        <f t="shared" si="3"/>
        <v>2452</v>
      </c>
      <c r="K26" s="319">
        <v>1015</v>
      </c>
      <c r="L26" s="319">
        <v>6</v>
      </c>
      <c r="M26" s="319">
        <v>20</v>
      </c>
      <c r="N26" s="320">
        <f t="shared" si="4"/>
        <v>1001</v>
      </c>
      <c r="O26" s="319"/>
      <c r="P26" s="319"/>
      <c r="Q26" s="320">
        <f t="shared" si="0"/>
        <v>1001</v>
      </c>
      <c r="R26" s="331">
        <f t="shared" si="1"/>
        <v>1451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2803</v>
      </c>
      <c r="E27" s="323">
        <f aca="true" t="shared" si="5" ref="E27:P27">SUM(E23:E26)</f>
        <v>0</v>
      </c>
      <c r="F27" s="323">
        <f t="shared" si="5"/>
        <v>20</v>
      </c>
      <c r="G27" s="324">
        <f t="shared" si="2"/>
        <v>2783</v>
      </c>
      <c r="H27" s="323">
        <f t="shared" si="5"/>
        <v>0</v>
      </c>
      <c r="I27" s="323">
        <f t="shared" si="5"/>
        <v>0</v>
      </c>
      <c r="J27" s="324">
        <f t="shared" si="3"/>
        <v>2783</v>
      </c>
      <c r="K27" s="323">
        <f t="shared" si="5"/>
        <v>1282</v>
      </c>
      <c r="L27" s="323">
        <f t="shared" si="5"/>
        <v>18</v>
      </c>
      <c r="M27" s="323">
        <f t="shared" si="5"/>
        <v>20</v>
      </c>
      <c r="N27" s="324">
        <f t="shared" si="4"/>
        <v>1280</v>
      </c>
      <c r="O27" s="323">
        <f t="shared" si="5"/>
        <v>0</v>
      </c>
      <c r="P27" s="323">
        <f t="shared" si="5"/>
        <v>0</v>
      </c>
      <c r="Q27" s="324">
        <f t="shared" si="0"/>
        <v>1280</v>
      </c>
      <c r="R27" s="334">
        <f t="shared" si="1"/>
        <v>1503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3450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3450</v>
      </c>
      <c r="H29" s="326">
        <f t="shared" si="6"/>
        <v>0</v>
      </c>
      <c r="I29" s="326">
        <f t="shared" si="6"/>
        <v>0</v>
      </c>
      <c r="J29" s="327">
        <f t="shared" si="3"/>
        <v>3450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3450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2993</v>
      </c>
      <c r="E32" s="319">
        <v>0</v>
      </c>
      <c r="F32" s="319">
        <v>0</v>
      </c>
      <c r="G32" s="320">
        <f t="shared" si="2"/>
        <v>2993</v>
      </c>
      <c r="H32" s="319"/>
      <c r="I32" s="319"/>
      <c r="J32" s="320">
        <f t="shared" si="3"/>
        <v>2993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2993</v>
      </c>
    </row>
    <row r="33" spans="1:18" ht="15.75">
      <c r="A33" s="330"/>
      <c r="B33" s="312" t="s">
        <v>115</v>
      </c>
      <c r="C33" s="143" t="s">
        <v>566</v>
      </c>
      <c r="D33" s="319">
        <v>457</v>
      </c>
      <c r="E33" s="319">
        <v>0</v>
      </c>
      <c r="F33" s="319">
        <v>0</v>
      </c>
      <c r="G33" s="320">
        <f t="shared" si="2"/>
        <v>457</v>
      </c>
      <c r="H33" s="319"/>
      <c r="I33" s="319"/>
      <c r="J33" s="320">
        <f t="shared" si="3"/>
        <v>457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457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3450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3450</v>
      </c>
      <c r="H40" s="321">
        <f t="shared" si="10"/>
        <v>0</v>
      </c>
      <c r="I40" s="321">
        <f t="shared" si="10"/>
        <v>0</v>
      </c>
      <c r="J40" s="320">
        <f t="shared" si="3"/>
        <v>3450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3450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6332</v>
      </c>
      <c r="E41" s="319">
        <v>0</v>
      </c>
      <c r="F41" s="319">
        <v>2</v>
      </c>
      <c r="G41" s="320">
        <f t="shared" si="2"/>
        <v>6330</v>
      </c>
      <c r="H41" s="319"/>
      <c r="I41" s="319"/>
      <c r="J41" s="320">
        <f t="shared" si="3"/>
        <v>6330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6330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83084</v>
      </c>
      <c r="E42" s="340">
        <f>E19+E20+E21+E27+E40+E41</f>
        <v>2215</v>
      </c>
      <c r="F42" s="340">
        <f aca="true" t="shared" si="11" ref="F42:R42">F19+F20+F21+F27+F40+F41</f>
        <v>543</v>
      </c>
      <c r="G42" s="340">
        <f t="shared" si="11"/>
        <v>84756</v>
      </c>
      <c r="H42" s="340">
        <f t="shared" si="11"/>
        <v>0</v>
      </c>
      <c r="I42" s="340">
        <f t="shared" si="11"/>
        <v>0</v>
      </c>
      <c r="J42" s="340">
        <f t="shared" si="11"/>
        <v>84756</v>
      </c>
      <c r="K42" s="340">
        <f t="shared" si="11"/>
        <v>26935</v>
      </c>
      <c r="L42" s="340">
        <f t="shared" si="11"/>
        <v>1968</v>
      </c>
      <c r="M42" s="340">
        <f t="shared" si="11"/>
        <v>235</v>
      </c>
      <c r="N42" s="340">
        <f t="shared" si="11"/>
        <v>28668</v>
      </c>
      <c r="O42" s="340">
        <f t="shared" si="11"/>
        <v>0</v>
      </c>
      <c r="P42" s="340">
        <f t="shared" si="11"/>
        <v>0</v>
      </c>
      <c r="Q42" s="340">
        <f t="shared" si="11"/>
        <v>28668</v>
      </c>
      <c r="R42" s="341">
        <f t="shared" si="11"/>
        <v>56088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44798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Валентина Тодорова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973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D101" sqref="D10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650</v>
      </c>
      <c r="D17" s="359"/>
      <c r="E17" s="360">
        <f t="shared" si="0"/>
        <v>650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14891</v>
      </c>
      <c r="D18" s="353">
        <f>+D19+D20</f>
        <v>0</v>
      </c>
      <c r="E18" s="360">
        <f t="shared" si="0"/>
        <v>14891</v>
      </c>
      <c r="F18" s="124"/>
    </row>
    <row r="19" spans="1:6" ht="15.75">
      <c r="A19" s="361" t="s">
        <v>606</v>
      </c>
      <c r="B19" s="126" t="s">
        <v>607</v>
      </c>
      <c r="C19" s="359">
        <v>14891</v>
      </c>
      <c r="D19" s="359"/>
      <c r="E19" s="360">
        <f t="shared" si="0"/>
        <v>14891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15541</v>
      </c>
      <c r="D21" s="431">
        <f>D13+D17+D18</f>
        <v>0</v>
      </c>
      <c r="E21" s="432">
        <f>E13+E17+E18</f>
        <v>15541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342</v>
      </c>
      <c r="D23" s="434">
        <v>342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296</v>
      </c>
      <c r="D26" s="353">
        <f>SUM(D27:D29)</f>
        <v>294</v>
      </c>
      <c r="E26" s="360">
        <f>SUM(E27:E29)</f>
        <v>2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293</v>
      </c>
      <c r="D28" s="359">
        <v>291</v>
      </c>
      <c r="E28" s="360">
        <f t="shared" si="0"/>
        <v>2</v>
      </c>
      <c r="F28" s="124"/>
    </row>
    <row r="29" spans="1:6" ht="15.75">
      <c r="A29" s="361" t="s">
        <v>621</v>
      </c>
      <c r="B29" s="126" t="s">
        <v>622</v>
      </c>
      <c r="C29" s="359">
        <v>3</v>
      </c>
      <c r="D29" s="359">
        <v>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1470</v>
      </c>
      <c r="D30" s="359">
        <v>1470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335</v>
      </c>
      <c r="D31" s="359">
        <v>335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72</v>
      </c>
      <c r="D32" s="359">
        <v>0</v>
      </c>
      <c r="E32" s="360">
        <f t="shared" si="0"/>
        <v>72</v>
      </c>
      <c r="F32" s="124"/>
    </row>
    <row r="33" spans="1:6" ht="15.75">
      <c r="A33" s="361" t="s">
        <v>629</v>
      </c>
      <c r="B33" s="126" t="s">
        <v>630</v>
      </c>
      <c r="C33" s="359">
        <v>552</v>
      </c>
      <c r="D33" s="359">
        <v>483</v>
      </c>
      <c r="E33" s="360">
        <f t="shared" si="0"/>
        <v>69</v>
      </c>
      <c r="F33" s="124"/>
    </row>
    <row r="34" spans="1:6" ht="15.75">
      <c r="A34" s="361" t="s">
        <v>631</v>
      </c>
      <c r="B34" s="126" t="s">
        <v>632</v>
      </c>
      <c r="C34" s="359">
        <v>0</v>
      </c>
      <c r="D34" s="359">
        <v>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196</v>
      </c>
      <c r="D35" s="353">
        <f>SUM(D36:D39)</f>
        <v>196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191</v>
      </c>
      <c r="D37" s="359">
        <v>191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0</v>
      </c>
      <c r="D38" s="359">
        <v>0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8146</v>
      </c>
      <c r="D40" s="353">
        <f>SUM(D41:D44)</f>
        <v>8012</v>
      </c>
      <c r="E40" s="360">
        <f>SUM(E41:E44)</f>
        <v>134</v>
      </c>
      <c r="F40" s="124"/>
    </row>
    <row r="41" spans="1:6" ht="15.75">
      <c r="A41" s="361" t="s">
        <v>645</v>
      </c>
      <c r="B41" s="126" t="s">
        <v>646</v>
      </c>
      <c r="C41" s="359">
        <v>62</v>
      </c>
      <c r="D41" s="359">
        <v>44</v>
      </c>
      <c r="E41" s="360">
        <f t="shared" si="0"/>
        <v>18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8084</v>
      </c>
      <c r="D44" s="359">
        <v>7968</v>
      </c>
      <c r="E44" s="360">
        <f t="shared" si="0"/>
        <v>116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11067</v>
      </c>
      <c r="D45" s="429">
        <f>D26+D30+D31+D33+D32+D34+D35+D40</f>
        <v>10790</v>
      </c>
      <c r="E45" s="430">
        <f>E26+E30+E31+E33+E32+E34+E35+E40</f>
        <v>277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26950</v>
      </c>
      <c r="D46" s="435">
        <f>D45+D23+D21+D11</f>
        <v>11132</v>
      </c>
      <c r="E46" s="436">
        <f>E45+E23+E21+E11</f>
        <v>15818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817</v>
      </c>
      <c r="D54" s="129">
        <f>SUM(D55:D57)</f>
        <v>0</v>
      </c>
      <c r="E54" s="127">
        <f>C54-D54</f>
        <v>817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817</v>
      </c>
      <c r="D57" s="188"/>
      <c r="E57" s="127">
        <f t="shared" si="1"/>
        <v>817</v>
      </c>
      <c r="F57" s="187"/>
    </row>
    <row r="58" spans="1:6" ht="31.5">
      <c r="A58" s="361" t="s">
        <v>669</v>
      </c>
      <c r="B58" s="126" t="s">
        <v>670</v>
      </c>
      <c r="C58" s="129">
        <f>C59+C61</f>
        <v>2839</v>
      </c>
      <c r="D58" s="129">
        <f>D59+D61</f>
        <v>0</v>
      </c>
      <c r="E58" s="127">
        <f t="shared" si="1"/>
        <v>2839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2839</v>
      </c>
      <c r="D59" s="188"/>
      <c r="E59" s="127">
        <f t="shared" si="1"/>
        <v>2839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9242</v>
      </c>
      <c r="D64" s="188"/>
      <c r="E64" s="127">
        <f t="shared" si="1"/>
        <v>9242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724</v>
      </c>
      <c r="D66" s="188"/>
      <c r="E66" s="127">
        <f t="shared" si="1"/>
        <v>724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13622</v>
      </c>
      <c r="D68" s="426">
        <f>D54+D58+D63+D64+D65+D66</f>
        <v>0</v>
      </c>
      <c r="E68" s="427">
        <f t="shared" si="1"/>
        <v>13622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238</v>
      </c>
      <c r="D70" s="188"/>
      <c r="E70" s="127">
        <f t="shared" si="1"/>
        <v>238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1884</v>
      </c>
      <c r="D73" s="128">
        <f>SUM(D74:D76)</f>
        <v>1882</v>
      </c>
      <c r="E73" s="128">
        <f>SUM(E74:E76)</f>
        <v>2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347</v>
      </c>
      <c r="D74" s="188">
        <v>347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0</v>
      </c>
      <c r="D75" s="188">
        <v>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1537</v>
      </c>
      <c r="D76" s="188">
        <v>1535</v>
      </c>
      <c r="E76" s="127">
        <f t="shared" si="1"/>
        <v>2</v>
      </c>
      <c r="F76" s="187"/>
    </row>
    <row r="77" spans="1:6" ht="31.5">
      <c r="A77" s="361" t="s">
        <v>669</v>
      </c>
      <c r="B77" s="126" t="s">
        <v>699</v>
      </c>
      <c r="C77" s="129">
        <f>C78+C80</f>
        <v>1720</v>
      </c>
      <c r="D77" s="129">
        <f>D78+D80</f>
        <v>1475</v>
      </c>
      <c r="E77" s="129">
        <f>E78+E80</f>
        <v>245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1720</v>
      </c>
      <c r="D78" s="188">
        <v>1475</v>
      </c>
      <c r="E78" s="127">
        <f t="shared" si="1"/>
        <v>245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0</v>
      </c>
      <c r="D80" s="188">
        <v>0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2023</v>
      </c>
      <c r="D82" s="129">
        <f>SUM(D83:D86)</f>
        <v>2023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1684</v>
      </c>
      <c r="D85" s="188">
        <v>1684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339</v>
      </c>
      <c r="D86" s="188">
        <v>339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34393</v>
      </c>
      <c r="D87" s="125">
        <f>SUM(D88:D92)+D96</f>
        <v>33719</v>
      </c>
      <c r="E87" s="125">
        <f>SUM(E88:E92)+E96</f>
        <v>674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</v>
      </c>
      <c r="D88" s="188">
        <v>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27104</v>
      </c>
      <c r="D89" s="188">
        <v>26703</v>
      </c>
      <c r="E89" s="127">
        <f t="shared" si="1"/>
        <v>401</v>
      </c>
      <c r="F89" s="187"/>
    </row>
    <row r="90" spans="1:6" ht="15.75">
      <c r="A90" s="361" t="s">
        <v>723</v>
      </c>
      <c r="B90" s="126" t="s">
        <v>724</v>
      </c>
      <c r="C90" s="188">
        <v>4292</v>
      </c>
      <c r="D90" s="188">
        <v>4292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1537</v>
      </c>
      <c r="D91" s="188">
        <v>1276</v>
      </c>
      <c r="E91" s="127">
        <f t="shared" si="1"/>
        <v>261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586</v>
      </c>
      <c r="D92" s="129">
        <f>SUM(D93:D95)</f>
        <v>585</v>
      </c>
      <c r="E92" s="129">
        <f>SUM(E93:E95)</f>
        <v>1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53</v>
      </c>
      <c r="D93" s="188">
        <v>53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123</v>
      </c>
      <c r="D94" s="188">
        <v>123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410</v>
      </c>
      <c r="D95" s="188">
        <v>409</v>
      </c>
      <c r="E95" s="127">
        <f t="shared" si="1"/>
        <v>1</v>
      </c>
      <c r="F95" s="187"/>
    </row>
    <row r="96" spans="1:6" ht="15.75">
      <c r="A96" s="361" t="s">
        <v>733</v>
      </c>
      <c r="B96" s="126" t="s">
        <v>734</v>
      </c>
      <c r="C96" s="188">
        <v>871</v>
      </c>
      <c r="D96" s="188">
        <v>860</v>
      </c>
      <c r="E96" s="127">
        <f t="shared" si="1"/>
        <v>11</v>
      </c>
      <c r="F96" s="187"/>
    </row>
    <row r="97" spans="1:6" ht="15.75">
      <c r="A97" s="361" t="s">
        <v>735</v>
      </c>
      <c r="B97" s="126" t="s">
        <v>736</v>
      </c>
      <c r="C97" s="188">
        <v>3117</v>
      </c>
      <c r="D97" s="188">
        <v>3088</v>
      </c>
      <c r="E97" s="127">
        <f t="shared" si="1"/>
        <v>29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43137</v>
      </c>
      <c r="D98" s="424">
        <f>D87+D82+D77+D73+D97</f>
        <v>42187</v>
      </c>
      <c r="E98" s="424">
        <f>E87+E82+E77+E73+E97</f>
        <v>950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56997</v>
      </c>
      <c r="D99" s="418">
        <f>D98+D70+D68</f>
        <v>42187</v>
      </c>
      <c r="E99" s="418">
        <f>E98+E70+E68</f>
        <v>14810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55</v>
      </c>
      <c r="D106" s="271">
        <v>0</v>
      </c>
      <c r="E106" s="271">
        <v>40</v>
      </c>
      <c r="F106" s="414">
        <f>C106+D106-E106</f>
        <v>15</v>
      </c>
    </row>
    <row r="107" spans="1:6" ht="16.5" thickBot="1">
      <c r="A107" s="409" t="s">
        <v>752</v>
      </c>
      <c r="B107" s="415" t="s">
        <v>753</v>
      </c>
      <c r="C107" s="416">
        <f>SUM(C104:C106)</f>
        <v>56</v>
      </c>
      <c r="D107" s="416">
        <f>SUM(D104:D106)</f>
        <v>0</v>
      </c>
      <c r="E107" s="416">
        <f>SUM(E104:E106)</f>
        <v>40</v>
      </c>
      <c r="F107" s="417">
        <f>SUM(F104:F106)</f>
        <v>16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44798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Валентина Тодорова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973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3391</v>
      </c>
      <c r="G13" s="440"/>
      <c r="H13" s="440"/>
      <c r="I13" s="441">
        <f>F13+G13-H13</f>
        <v>3391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f>2+57</f>
        <v>59</v>
      </c>
      <c r="G17" s="440"/>
      <c r="H17" s="440"/>
      <c r="I17" s="441">
        <f t="shared" si="0"/>
        <v>59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3450</v>
      </c>
      <c r="G18" s="447">
        <f t="shared" si="1"/>
        <v>0</v>
      </c>
      <c r="H18" s="447">
        <f t="shared" si="1"/>
        <v>0</v>
      </c>
      <c r="I18" s="448">
        <f t="shared" si="0"/>
        <v>3450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11</v>
      </c>
      <c r="G20" s="440"/>
      <c r="H20" s="440"/>
      <c r="I20" s="441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4020</v>
      </c>
      <c r="G26" s="440"/>
      <c r="H26" s="440"/>
      <c r="I26" s="441">
        <f t="shared" si="0"/>
        <v>4020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4031</v>
      </c>
      <c r="G27" s="447">
        <f t="shared" si="2"/>
        <v>0</v>
      </c>
      <c r="H27" s="447">
        <f t="shared" si="2"/>
        <v>0</v>
      </c>
      <c r="I27" s="448">
        <f t="shared" si="0"/>
        <v>4031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44798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Валентина Тодорова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973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106257</v>
      </c>
      <c r="D6" s="644">
        <f aca="true" t="shared" si="0" ref="D6:D15">C6-E6</f>
        <v>0</v>
      </c>
      <c r="E6" s="643">
        <f>'1-Баланс'!G95</f>
        <v>106257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32320</v>
      </c>
      <c r="D7" s="644">
        <f t="shared" si="0"/>
        <v>30007</v>
      </c>
      <c r="E7" s="643">
        <f>'1-Баланс'!G18</f>
        <v>2313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-1183</v>
      </c>
      <c r="D8" s="644">
        <f t="shared" si="0"/>
        <v>0</v>
      </c>
      <c r="E8" s="643">
        <f>ABS('2-Отчет за доходите'!C44)-ABS('2-Отчет за доходите'!G44)</f>
        <v>-1183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2888</v>
      </c>
      <c r="D9" s="644">
        <f t="shared" si="0"/>
        <v>0</v>
      </c>
      <c r="E9" s="643">
        <f>'3-Отчет за паричния поток'!C45</f>
        <v>2888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7460</v>
      </c>
      <c r="D10" s="644">
        <f t="shared" si="0"/>
        <v>0</v>
      </c>
      <c r="E10" s="643">
        <f>'3-Отчет за паричния поток'!C46</f>
        <v>7460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32320</v>
      </c>
      <c r="D11" s="644">
        <f t="shared" si="0"/>
        <v>0</v>
      </c>
      <c r="E11" s="643">
        <f>'4-Отчет за собствения капитал'!L34</f>
        <v>32320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2993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457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2022-08-12T09:17:37Z</cp:lastPrinted>
  <dcterms:created xsi:type="dcterms:W3CDTF">2006-09-16T00:00:00Z</dcterms:created>
  <dcterms:modified xsi:type="dcterms:W3CDTF">2022-08-17T07:16:36Z</dcterms:modified>
  <cp:category/>
  <cp:version/>
  <cp:contentType/>
  <cp:contentStatus/>
</cp:coreProperties>
</file>