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32767" windowHeight="20860" activeTab="0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Print_Area" localSheetId="3">'CFS'!$A$1:$E$71</definedName>
    <definedName name="_xlnm.Print_Area" localSheetId="4">'EQS'!$A$1:$U$48</definedName>
    <definedName name="_xlnm.Print_Area" localSheetId="1">'IS'!$A$1:$E$61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'CFS'!$76:$65536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'CFS'!$A$1:$E$52</definedName>
    <definedName name="Z_2BD2C2C3_AF9C_11D6_9CEF_00D009775214_.wvu.Rows" localSheetId="3" hidden="1">'CFS'!$74:$65536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'CFS'!$76:$65536,'CFS'!$59:$59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'EQS'!$A$1:$Q$43</definedName>
    <definedName name="Z_9656BBF7_C4A3_41EC_B0C6_A21B380E3C2F_.wvu.Rows" localSheetId="3" hidden="1">'CFS'!$76:$65536,'CFS'!$59:$59</definedName>
  </definedNames>
  <calcPr fullCalcOnLoad="1"/>
</workbook>
</file>

<file path=xl/comments4.xml><?xml version="1.0" encoding="utf-8"?>
<comments xmlns="http://schemas.openxmlformats.org/spreadsheetml/2006/main">
  <authors>
    <author>Jordanka Petkova</author>
  </authors>
  <commentList>
    <comment ref="C45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минус 1 ед.за равнение със СК</t>
        </r>
      </text>
    </comment>
  </commentList>
</comments>
</file>

<file path=xl/sharedStrings.xml><?xml version="1.0" encoding="utf-8"?>
<sst xmlns="http://schemas.openxmlformats.org/spreadsheetml/2006/main" count="250" uniqueCount="211">
  <si>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</si>
  <si>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</si>
  <si>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</si>
  <si>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</si>
  <si>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</si>
  <si>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</si>
  <si>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</si>
  <si>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</si>
  <si>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</si>
  <si>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</si>
  <si>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</si>
  <si>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</si>
  <si>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</si>
  <si>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</si>
  <si>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</si>
  <si>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</si>
  <si>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</si>
  <si>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</si>
  <si>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</si>
  <si>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</si>
  <si>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</si>
  <si>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</si>
  <si>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</si>
  <si>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</si>
  <si>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</si>
  <si>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Други постъпления/(плащания), нетно</t>
  </si>
  <si>
    <t>Основен акционерен капитал</t>
  </si>
  <si>
    <t>Платени данъци (без данъци върху печалбата)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</si>
  <si>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</si>
  <si>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</si>
  <si>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</si>
  <si>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</si>
  <si>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</si>
  <si>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</si>
  <si>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</si>
  <si>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</si>
  <si>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</si>
  <si>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</si>
  <si>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</si>
  <si>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</si>
  <si>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</si>
  <si>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</si>
  <si>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</si>
  <si>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</si>
  <si>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</si>
  <si>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</si>
  <si>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</si>
  <si>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</si>
  <si>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</si>
  <si>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гр. София</t>
  </si>
  <si>
    <t>ул. Илиенско шосе 16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</si>
  <si>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</si>
  <si>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</si>
  <si>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</si>
  <si>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</si>
  <si>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</si>
  <si>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</si>
  <si>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</si>
  <si>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 xml:space="preserve">Разпределение на печалбата за:               </t>
  </si>
  <si>
    <t xml:space="preserve">Приходи </t>
  </si>
  <si>
    <t xml:space="preserve">Изпълнителен директор: </t>
  </si>
  <si>
    <t>д.и.н.Огнян Донев</t>
  </si>
  <si>
    <t>Други вземания и предплатени разходи</t>
  </si>
  <si>
    <t>Дългосрочни банкови заеми</t>
  </si>
  <si>
    <t>Краткосрочни банкови заеми</t>
  </si>
  <si>
    <t xml:space="preserve">                                      д.и.н. Огнян Донев</t>
  </si>
  <si>
    <t>Парични средства и парични еквиваленти на 1 януари</t>
  </si>
  <si>
    <t>Венцислав Стоев</t>
  </si>
  <si>
    <t>Плащания на доставчици</t>
  </si>
  <si>
    <t>Краткосрочна част на дългосрочни банкови заеми</t>
  </si>
  <si>
    <t>Резерви</t>
  </si>
  <si>
    <t xml:space="preserve"> </t>
  </si>
  <si>
    <t>Преоценъчен резерв - имоти, машини и оборудване</t>
  </si>
  <si>
    <t>Финансови приходи</t>
  </si>
  <si>
    <t>Финансови разходи</t>
  </si>
  <si>
    <t>Други доходи/(загуби) от дейността, нетно</t>
  </si>
  <si>
    <t>Гл. счетоводител (съставител):</t>
  </si>
  <si>
    <t>Курсови разлики, нетно</t>
  </si>
  <si>
    <t xml:space="preserve">Финансов директор: </t>
  </si>
  <si>
    <t>Борис Борисов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</si>
  <si>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</si>
  <si>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</si>
  <si>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</si>
  <si>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</si>
  <si>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Разход за данък върху печалбата</t>
  </si>
  <si>
    <t>Предоставени заеми на свързани предприятия</t>
  </si>
  <si>
    <t>ОБЩО ВСЕОБХВАТЕН ДОХОД ЗА ГОДИНАТА</t>
  </si>
  <si>
    <t>Възстановени заеми, предоставени на свързани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</si>
  <si>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</si>
  <si>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</si>
  <si>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</si>
  <si>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</si>
  <si>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</si>
  <si>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</si>
  <si>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>Александър Чаушев</t>
  </si>
  <si>
    <t>Предоставени заеми на други предприятия</t>
  </si>
  <si>
    <t>Адвокати:</t>
  </si>
  <si>
    <t xml:space="preserve">Дългосрочни вземания от свързани предприятия </t>
  </si>
  <si>
    <t>Други дългосрочни вземания</t>
  </si>
  <si>
    <t>Друг всеобхватен доход за годината, нетно от данъци</t>
  </si>
  <si>
    <t>Общ всеобхватен доход за годината, в т.ч.:</t>
  </si>
  <si>
    <t>Други компоненти на всеобхватния доход:</t>
  </si>
  <si>
    <t>Правителствени финансирания</t>
  </si>
  <si>
    <t>Дългосрочни задължения към персонала</t>
  </si>
  <si>
    <t xml:space="preserve">Финансов директор:                                                                </t>
  </si>
  <si>
    <t>Гл.счетоводител (съставител):</t>
  </si>
  <si>
    <t>Финансови приходи/(разходи), нетно</t>
  </si>
  <si>
    <t>Нетни парични потоци от оперативна дейност</t>
  </si>
  <si>
    <t xml:space="preserve">                                                                              Йорданка Петкова</t>
  </si>
  <si>
    <t>Други разходи за дейността</t>
  </si>
  <si>
    <t xml:space="preserve">Нетна печалба за годината </t>
  </si>
  <si>
    <t>Нетни парични потоци използвани във финансова дейност</t>
  </si>
  <si>
    <t xml:space="preserve">Получени лихви по предоставени заеми </t>
  </si>
  <si>
    <t>Предоставени заеми на трети лица</t>
  </si>
  <si>
    <t>Ефекти от вливане на дъщерно дружество</t>
  </si>
  <si>
    <t>Покупка на акции в асоциирани дружества</t>
  </si>
  <si>
    <t>преизчислен*</t>
  </si>
  <si>
    <t>преизчислен *</t>
  </si>
  <si>
    <t xml:space="preserve">      Борис Борисов</t>
  </si>
  <si>
    <t xml:space="preserve">           Йорданка Петкова</t>
  </si>
  <si>
    <t>Иван Бадински</t>
  </si>
  <si>
    <t>Други дългосрочни капиталови инвестиции</t>
  </si>
  <si>
    <t>Покупки на капиталови инвестиции</t>
  </si>
  <si>
    <t>Постъпления от продажба на капиталови инвестиции</t>
  </si>
  <si>
    <t>Резерв по финансови активи по справедлива стойност през друг всеобхватен доход</t>
  </si>
  <si>
    <t>* Обединени показатели (Приложение № 40)</t>
  </si>
  <si>
    <t>*</t>
  </si>
  <si>
    <t>ИНДИВИДУАЛЕН ОТЧЕТ ЗА ФИНАНСОВОТО СЪСТОЯНИЕ</t>
  </si>
  <si>
    <t>ИНДИВИДУАЛЕН ОТЧЕТ ЗА ВСЕОБХВАТНИЯ ДОХОД</t>
  </si>
  <si>
    <t xml:space="preserve"> ИНДИВИДУАЛЕН ОТЧЕТ ЗА ПАРИЧНИТЕ ПОТОЦИ </t>
  </si>
  <si>
    <t>ИНДИВИДУАЛЕН ОТЧЕТ ЗА ПРОМЕНИТЕ В СОБСТВЕНИЯ КАПИТАЛ</t>
  </si>
  <si>
    <t>Нетни парични потоци използвани в инвестиционна дейност</t>
  </si>
  <si>
    <t xml:space="preserve">    - нетна печалба за годината</t>
  </si>
  <si>
    <t xml:space="preserve">    - други компоненти на всеобхватния доход, нетно от данъци</t>
  </si>
  <si>
    <t xml:space="preserve">Нетна промяна в справедливата стойност на други дългосрочни капиталови инвестиции </t>
  </si>
  <si>
    <t>Основна нетна печалба на акция                                                                          BGN</t>
  </si>
  <si>
    <r>
      <t>Нетно увеличение</t>
    </r>
    <r>
      <rPr>
        <b/>
        <sz val="10"/>
        <rFont val="Times New Roman"/>
        <family val="1"/>
      </rPr>
      <t>/(намаление) на паричните средства и паричните еквиваленти</t>
    </r>
  </si>
  <si>
    <t>Компоненти, които няма да бъдат рекласифицирани в печалбата или загубата:</t>
  </si>
  <si>
    <t>Други капиталови компоненти (резерв по издадени варанти)</t>
  </si>
  <si>
    <t xml:space="preserve">Задължения по лизингови договори към трети лица </t>
  </si>
  <si>
    <t>Покупки на инвестиционни имоти</t>
  </si>
  <si>
    <t>Постъпления от такси по поръчителства</t>
  </si>
  <si>
    <t>Плащания по лизингови договори  към трети лица</t>
  </si>
  <si>
    <t>Получени правителствени финансирания за земеделски земи</t>
  </si>
  <si>
    <t>Постъпления / (плащания), нетно, свързани с други капиталови компоненти (варанти)</t>
  </si>
  <si>
    <t>Други капиталови компоненти  (резерв по издадени варанти)</t>
  </si>
  <si>
    <t>Други капиталови компоненти в т.ч.</t>
  </si>
  <si>
    <t xml:space="preserve"> - транзакционни разходи</t>
  </si>
  <si>
    <t>Задължения по лизингови договори към свързани предприятия</t>
  </si>
  <si>
    <t>31 декември                   2023
      BGN'000</t>
  </si>
  <si>
    <t>Промени в собствения капитал за 2023 година</t>
  </si>
  <si>
    <t xml:space="preserve">Салдо към 31 декември 2023 година </t>
  </si>
  <si>
    <t>Изплатени дивиденти и неупражнени права по варанти</t>
  </si>
  <si>
    <t>Плащания по лизингови договори  към свързани предприятия</t>
  </si>
  <si>
    <t>Ефекти от придобиване на обратно изкупени собствени акции</t>
  </si>
  <si>
    <t xml:space="preserve">Нетна печалба на акция с намалена стойност                             </t>
  </si>
  <si>
    <t>2023 *   BGN'000</t>
  </si>
  <si>
    <t>2024   BGN'000</t>
  </si>
  <si>
    <t>24 (а)</t>
  </si>
  <si>
    <t>24 (b)</t>
  </si>
  <si>
    <t>13,14</t>
  </si>
  <si>
    <t>Инвестиции в асоциирани и съвместни дружества</t>
  </si>
  <si>
    <t>Салдо към 1 януари 2023 година (оригинално отчетено)</t>
  </si>
  <si>
    <t>Салдо към 1 януари 2023 година (преизчислено)</t>
  </si>
  <si>
    <t>Емисия на капитал</t>
  </si>
  <si>
    <t xml:space="preserve"> - дивиденти от печалба за 2022 година</t>
  </si>
  <si>
    <t xml:space="preserve"> - авансови шестмесечни дивиденти от печалба за 2023 година</t>
  </si>
  <si>
    <t xml:space="preserve">Разпределение на резервите за:               </t>
  </si>
  <si>
    <t xml:space="preserve"> - авансови шестмесечни дивиденти </t>
  </si>
  <si>
    <t>Общ всеобхватен доход за годината  в т.ч</t>
  </si>
  <si>
    <t>Промени в собствения капитал за 2024 година</t>
  </si>
  <si>
    <t>Получени лихви по депозити</t>
  </si>
  <si>
    <t>Постъпления от емисия на капитал</t>
  </si>
  <si>
    <t>Обединена българска банка АД</t>
  </si>
  <si>
    <t>Юробанк България АД</t>
  </si>
  <si>
    <t>Уникредит  Булбанк АД</t>
  </si>
  <si>
    <t>Банка ДСК АД</t>
  </si>
  <si>
    <t>Ситибанк Европа АД, клон България</t>
  </si>
  <si>
    <t>Бисера Лазарова</t>
  </si>
  <si>
    <t>Прокурист:</t>
  </si>
  <si>
    <t>Симеон Донев</t>
  </si>
  <si>
    <t>Ръководител Правен отдел:</t>
  </si>
  <si>
    <t>Александър Йотов</t>
  </si>
  <si>
    <t>Стефан Вачев</t>
  </si>
  <si>
    <t>Инг Банк Н.В. - клон София КЧТ</t>
  </si>
  <si>
    <t>Бейкър Тили Клиту и Партньори ЕООД</t>
  </si>
  <si>
    <t>за периода, завършващ на 30 юни 2024 година</t>
  </si>
  <si>
    <t>Последващи преоценки на имоти, машини и оборудване</t>
  </si>
  <si>
    <t>Данък върху дохода, свързан с компонентите на другия всеобхватен доход, които няма да бъдат рекласифицирани</t>
  </si>
  <si>
    <t>(Платени)/възстановени данъци върху печалбата, нетно</t>
  </si>
  <si>
    <t>Постъпления от продажба на акции в асоциирани дружества</t>
  </si>
  <si>
    <t>Покупка на акции и дялове в дъщерни дружества</t>
  </si>
  <si>
    <t>Постъпления от продажба на акции и дялове  в дъщерни дружества</t>
  </si>
  <si>
    <t xml:space="preserve">Постъпления от дивиденти от инвестиции в дъщерни дружества </t>
  </si>
  <si>
    <t>Парични средства и парични еквиваленти на 30 юни</t>
  </si>
  <si>
    <t>Нетна печалба/(загуба) от продажба на инвестиции в дъщерни и асоциирани дружества</t>
  </si>
  <si>
    <t>16,17</t>
  </si>
  <si>
    <t xml:space="preserve">Салдо към 30 юни 2024 година </t>
  </si>
  <si>
    <t>към 30  юни 2024 година</t>
  </si>
  <si>
    <t>30 юни                   2024
      BGN'000</t>
  </si>
  <si>
    <t>Постъпления от продажба на обратно изкупени собствени акции</t>
  </si>
  <si>
    <t>Покупка на финансови активи държани за търговия</t>
  </si>
  <si>
    <t>Постъпления от продажба на финансови активи държани за търговия</t>
  </si>
  <si>
    <t>Ефекти от продадени и обратно изкупени собствени акции в т.ч:</t>
  </si>
  <si>
    <t>- продадени обратно изкупени акции</t>
  </si>
  <si>
    <t>- придобиване на обратно изкупени акции</t>
  </si>
  <si>
    <t xml:space="preserve"> - дивиденти от печалба за 2023 година</t>
  </si>
  <si>
    <t>Обезценка на нетекущи активи извън обхвата на МСФО 9</t>
  </si>
  <si>
    <t>Постъпления (Изплащане) на дългосрочни банкови заеми</t>
  </si>
  <si>
    <t xml:space="preserve"> (Изплащане) / Постъпления на краткосрочни банкови заеми (овърдрафт), нетно</t>
  </si>
  <si>
    <t>Приложенията на страници от 5 до 145  са неразделна част от индивидуалния финансов отчет.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</si>
</sst>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97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7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  <font>
      <b/>
      <sz val="10"/>
      <color rgb="FFFF0000"/>
      <name val="Times New Roman Cyr"/>
      <family val="0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29" borderId="1" applyNumberFormat="0" applyAlignment="0" applyProtection="0"/>
    <xf numFmtId="0" fontId="85" fillId="0" borderId="6" applyNumberFormat="0" applyFill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7" fillId="26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41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41" fontId="11" fillId="0" borderId="0" xfId="66" applyNumberFormat="1" applyFont="1" applyAlignment="1">
      <alignment horizontal="right" vertical="center" wrapText="1"/>
      <protection/>
    </xf>
    <xf numFmtId="0" fontId="27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6" fillId="0" borderId="0" xfId="65" applyFont="1" applyAlignment="1" quotePrefix="1">
      <alignment horizontal="left" vertical="center"/>
      <protection/>
    </xf>
    <xf numFmtId="0" fontId="28" fillId="0" borderId="0" xfId="60" applyFont="1" applyAlignment="1">
      <alignment horizontal="center"/>
      <protection/>
    </xf>
    <xf numFmtId="41" fontId="8" fillId="0" borderId="0" xfId="60" applyNumberFormat="1" applyFont="1" applyAlignment="1">
      <alignment horizontal="right"/>
      <protection/>
    </xf>
    <xf numFmtId="0" fontId="29" fillId="0" borderId="0" xfId="60" applyFont="1" applyAlignment="1">
      <alignment vertical="top" wrapText="1"/>
      <protection/>
    </xf>
    <xf numFmtId="0" fontId="28" fillId="0" borderId="0" xfId="60" applyFont="1" applyAlignment="1">
      <alignment horizontal="center"/>
      <protection/>
    </xf>
    <xf numFmtId="0" fontId="27" fillId="0" borderId="0" xfId="60" applyFont="1" applyAlignment="1">
      <alignment vertical="top"/>
      <protection/>
    </xf>
    <xf numFmtId="0" fontId="29" fillId="0" borderId="0" xfId="60" applyFont="1" applyAlignment="1">
      <alignment vertical="top"/>
      <protection/>
    </xf>
    <xf numFmtId="0" fontId="8" fillId="0" borderId="0" xfId="59" applyFont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" fontId="20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3" fillId="0" borderId="0" xfId="59" applyNumberFormat="1" applyFont="1" applyAlignment="1">
      <alignment horizontal="center" vertical="center" wrapText="1"/>
      <protection/>
    </xf>
    <xf numFmtId="41" fontId="5" fillId="0" borderId="0" xfId="60" applyNumberFormat="1" applyFont="1" applyAlignment="1">
      <alignment horizontal="right"/>
      <protection/>
    </xf>
    <xf numFmtId="41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41" fontId="8" fillId="0" borderId="0" xfId="63" applyNumberFormat="1" applyFont="1" applyAlignment="1">
      <alignment horizontal="right"/>
      <protection/>
    </xf>
    <xf numFmtId="41" fontId="9" fillId="0" borderId="11" xfId="63" applyNumberFormat="1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34" fillId="0" borderId="0" xfId="67" applyFont="1" applyAlignment="1">
      <alignment horizontal="left" vertical="center"/>
      <protection/>
    </xf>
    <xf numFmtId="0" fontId="10" fillId="0" borderId="0" xfId="63" applyFont="1">
      <alignment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10" fillId="0" borderId="0" xfId="59" applyFont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34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/>
    </xf>
    <xf numFmtId="41" fontId="35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0" fillId="0" borderId="0" xfId="0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8" fillId="0" borderId="0" xfId="60" applyNumberFormat="1" applyFont="1" applyAlignment="1">
      <alignment horizontal="center"/>
      <protection/>
    </xf>
    <xf numFmtId="209" fontId="4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41" fontId="40" fillId="0" borderId="0" xfId="0" applyNumberFormat="1" applyFont="1" applyAlignment="1">
      <alignment horizontal="left" vertical="center"/>
    </xf>
    <xf numFmtId="41" fontId="43" fillId="0" borderId="0" xfId="0" applyNumberFormat="1" applyFont="1" applyAlignment="1">
      <alignment horizontal="center"/>
    </xf>
    <xf numFmtId="41" fontId="38" fillId="0" borderId="0" xfId="0" applyNumberFormat="1" applyFont="1" applyAlignment="1">
      <alignment horizontal="center"/>
    </xf>
    <xf numFmtId="203" fontId="42" fillId="0" borderId="0" xfId="42" applyNumberFormat="1" applyFont="1" applyAlignment="1">
      <alignment/>
    </xf>
    <xf numFmtId="41" fontId="9" fillId="0" borderId="11" xfId="0" applyNumberFormat="1" applyFont="1" applyBorder="1" applyAlignment="1">
      <alignment horizontal="center"/>
    </xf>
    <xf numFmtId="203" fontId="8" fillId="0" borderId="0" xfId="0" applyNumberFormat="1" applyFont="1" applyAlignment="1">
      <alignment horizontal="right"/>
    </xf>
    <xf numFmtId="203" fontId="9" fillId="0" borderId="11" xfId="0" applyNumberFormat="1" applyFont="1" applyBorder="1" applyAlignment="1">
      <alignment horizontal="right"/>
    </xf>
    <xf numFmtId="43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41" fontId="9" fillId="0" borderId="12" xfId="0" applyNumberFormat="1" applyFont="1" applyBorder="1" applyAlignment="1">
      <alignment horizontal="right"/>
    </xf>
    <xf numFmtId="203" fontId="16" fillId="0" borderId="11" xfId="0" applyNumberFormat="1" applyFont="1" applyBorder="1" applyAlignment="1">
      <alignment horizontal="center"/>
    </xf>
    <xf numFmtId="41" fontId="28" fillId="0" borderId="0" xfId="60" applyNumberFormat="1" applyFont="1" applyAlignment="1">
      <alignment horizontal="center"/>
      <protection/>
    </xf>
    <xf numFmtId="0" fontId="41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3" fillId="0" borderId="0" xfId="0" applyNumberFormat="1" applyFont="1" applyAlignment="1">
      <alignment horizontal="center"/>
    </xf>
    <xf numFmtId="9" fontId="38" fillId="0" borderId="0" xfId="70" applyFont="1" applyAlignment="1">
      <alignment/>
    </xf>
    <xf numFmtId="213" fontId="8" fillId="0" borderId="0" xfId="0" applyNumberFormat="1" applyFont="1" applyAlignment="1">
      <alignment/>
    </xf>
    <xf numFmtId="43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61" applyFont="1" applyAlignment="1">
      <alignment vertical="top"/>
      <protection/>
    </xf>
    <xf numFmtId="0" fontId="8" fillId="0" borderId="0" xfId="61" applyFont="1" applyAlignment="1">
      <alignment vertical="top"/>
      <protection/>
    </xf>
    <xf numFmtId="0" fontId="17" fillId="0" borderId="0" xfId="0" applyFont="1" applyAlignment="1">
      <alignment/>
    </xf>
    <xf numFmtId="0" fontId="44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29" fillId="32" borderId="0" xfId="60" applyFont="1" applyFill="1" applyAlignment="1">
      <alignment vertical="top" wrapText="1"/>
      <protection/>
    </xf>
    <xf numFmtId="41" fontId="25" fillId="0" borderId="0" xfId="61" applyNumberFormat="1" applyFont="1" applyAlignment="1">
      <alignment horizontal="center" vertical="center" wrapText="1"/>
      <protection/>
    </xf>
    <xf numFmtId="41" fontId="25" fillId="0" borderId="0" xfId="61" applyNumberFormat="1" applyFont="1" applyAlignment="1">
      <alignment horizontal="right" vertical="center" wrapText="1"/>
      <protection/>
    </xf>
    <xf numFmtId="0" fontId="45" fillId="0" borderId="0" xfId="0" applyFont="1" applyAlignment="1">
      <alignment/>
    </xf>
    <xf numFmtId="41" fontId="38" fillId="0" borderId="0" xfId="42" applyNumberFormat="1" applyFont="1" applyAlignment="1">
      <alignment/>
    </xf>
    <xf numFmtId="41" fontId="8" fillId="0" borderId="0" xfId="42" applyNumberFormat="1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6" fillId="0" borderId="0" xfId="59" applyFont="1" applyAlignment="1">
      <alignment vertical="center"/>
      <protection/>
    </xf>
    <xf numFmtId="41" fontId="8" fillId="0" borderId="0" xfId="63" applyNumberFormat="1" applyFont="1" applyAlignment="1">
      <alignment horizontal="center"/>
      <protection/>
    </xf>
    <xf numFmtId="0" fontId="47" fillId="0" borderId="0" xfId="0" applyFont="1" applyAlignment="1">
      <alignment horizontal="left" vertical="center"/>
    </xf>
    <xf numFmtId="0" fontId="30" fillId="0" borderId="0" xfId="61" applyFont="1" applyAlignment="1">
      <alignment horizontal="right" vertical="top" wrapText="1"/>
      <protection/>
    </xf>
    <xf numFmtId="0" fontId="30" fillId="0" borderId="0" xfId="61" applyFont="1" applyAlignment="1">
      <alignment horizontal="center" vertical="top" wrapText="1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203" fontId="48" fillId="0" borderId="0" xfId="0" applyNumberFormat="1" applyFont="1" applyAlignment="1">
      <alignment/>
    </xf>
    <xf numFmtId="0" fontId="46" fillId="0" borderId="0" xfId="61" applyFont="1">
      <alignment/>
      <protection/>
    </xf>
    <xf numFmtId="0" fontId="30" fillId="0" borderId="0" xfId="0" applyFont="1" applyAlignment="1">
      <alignment horizontal="right"/>
    </xf>
    <xf numFmtId="0" fontId="46" fillId="0" borderId="0" xfId="0" applyFont="1" applyAlignment="1">
      <alignment/>
    </xf>
    <xf numFmtId="0" fontId="30" fillId="0" borderId="0" xfId="61" applyFont="1" applyAlignment="1">
      <alignment vertical="center" wrapText="1"/>
      <protection/>
    </xf>
    <xf numFmtId="0" fontId="46" fillId="0" borderId="0" xfId="61" applyFont="1" applyAlignment="1">
      <alignment horizontal="center" vertical="center"/>
      <protection/>
    </xf>
    <xf numFmtId="203" fontId="30" fillId="0" borderId="11" xfId="61" applyNumberFormat="1" applyFont="1" applyBorder="1" applyAlignment="1">
      <alignment vertical="center"/>
      <protection/>
    </xf>
    <xf numFmtId="203" fontId="30" fillId="0" borderId="0" xfId="61" applyNumberFormat="1" applyFont="1" applyAlignment="1">
      <alignment vertical="center"/>
      <protection/>
    </xf>
    <xf numFmtId="0" fontId="46" fillId="0" borderId="0" xfId="61" applyFont="1" applyAlignment="1">
      <alignment vertical="center" wrapText="1"/>
      <protection/>
    </xf>
    <xf numFmtId="203" fontId="46" fillId="0" borderId="0" xfId="61" applyNumberFormat="1" applyFont="1" applyAlignment="1">
      <alignment vertical="center"/>
      <protection/>
    </xf>
    <xf numFmtId="0" fontId="46" fillId="0" borderId="0" xfId="0" applyFont="1" applyAlignment="1">
      <alignment horizontal="right"/>
    </xf>
    <xf numFmtId="203" fontId="30" fillId="0" borderId="13" xfId="61" applyNumberFormat="1" applyFont="1" applyBorder="1" applyAlignment="1">
      <alignment vertical="center"/>
      <protection/>
    </xf>
    <xf numFmtId="203" fontId="46" fillId="0" borderId="0" xfId="0" applyNumberFormat="1" applyFont="1" applyAlignment="1">
      <alignment/>
    </xf>
    <xf numFmtId="43" fontId="46" fillId="0" borderId="0" xfId="42" applyFont="1" applyAlignment="1">
      <alignment horizontal="right"/>
    </xf>
    <xf numFmtId="43" fontId="46" fillId="0" borderId="0" xfId="42" applyFont="1" applyAlignment="1">
      <alignment/>
    </xf>
    <xf numFmtId="203" fontId="48" fillId="0" borderId="0" xfId="42" applyNumberFormat="1" applyFont="1" applyAlignment="1">
      <alignment horizontal="right" vertical="center"/>
    </xf>
    <xf numFmtId="203" fontId="46" fillId="0" borderId="10" xfId="42" applyNumberFormat="1" applyFont="1" applyBorder="1" applyAlignment="1">
      <alignment horizontal="right" vertical="center"/>
    </xf>
    <xf numFmtId="0" fontId="48" fillId="0" borderId="0" xfId="0" applyFont="1" applyAlignment="1">
      <alignment/>
    </xf>
    <xf numFmtId="41" fontId="48" fillId="0" borderId="0" xfId="0" applyNumberFormat="1" applyFont="1" applyAlignment="1">
      <alignment/>
    </xf>
    <xf numFmtId="0" fontId="46" fillId="0" borderId="0" xfId="61" applyFont="1" applyAlignment="1">
      <alignment vertical="center"/>
      <protection/>
    </xf>
    <xf numFmtId="203" fontId="46" fillId="0" borderId="0" xfId="42" applyNumberFormat="1" applyFont="1" applyAlignment="1">
      <alignment horizontal="right" vertical="center"/>
    </xf>
    <xf numFmtId="0" fontId="48" fillId="0" borderId="0" xfId="61" applyFont="1" applyAlignment="1">
      <alignment vertical="center"/>
      <protection/>
    </xf>
    <xf numFmtId="0" fontId="30" fillId="0" borderId="0" xfId="0" applyFont="1" applyAlignment="1">
      <alignment vertical="top"/>
    </xf>
    <xf numFmtId="0" fontId="30" fillId="0" borderId="0" xfId="61" applyFont="1" applyAlignment="1">
      <alignment vertical="center"/>
      <protection/>
    </xf>
    <xf numFmtId="203" fontId="30" fillId="0" borderId="10" xfId="42" applyNumberFormat="1" applyFont="1" applyBorder="1" applyAlignment="1">
      <alignment horizontal="right" vertical="center"/>
    </xf>
    <xf numFmtId="203" fontId="30" fillId="0" borderId="0" xfId="42" applyNumberFormat="1" applyFont="1" applyAlignment="1">
      <alignment horizontal="right" vertical="center"/>
    </xf>
    <xf numFmtId="203" fontId="51" fillId="0" borderId="0" xfId="42" applyNumberFormat="1" applyFont="1" applyAlignment="1">
      <alignment horizontal="right" vertical="center"/>
    </xf>
    <xf numFmtId="0" fontId="46" fillId="0" borderId="0" xfId="0" applyFont="1" applyAlignment="1">
      <alignment vertical="top"/>
    </xf>
    <xf numFmtId="203" fontId="30" fillId="0" borderId="13" xfId="0" applyNumberFormat="1" applyFont="1" applyBorder="1" applyAlignment="1">
      <alignment horizontal="center"/>
    </xf>
    <xf numFmtId="203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59" applyFont="1" applyAlignment="1">
      <alignment horizontal="right" vertical="center"/>
      <protection/>
    </xf>
    <xf numFmtId="203" fontId="52" fillId="0" borderId="0" xfId="61" applyNumberFormat="1" applyFont="1" applyAlignment="1">
      <alignment vertical="center"/>
      <protection/>
    </xf>
    <xf numFmtId="0" fontId="50" fillId="0" borderId="0" xfId="0" applyFont="1" applyAlignment="1">
      <alignment horizontal="left" vertical="center" wrapText="1"/>
    </xf>
    <xf numFmtId="0" fontId="49" fillId="0" borderId="0" xfId="61" applyFont="1" applyAlignment="1">
      <alignment vertical="top"/>
      <protection/>
    </xf>
    <xf numFmtId="0" fontId="46" fillId="0" borderId="0" xfId="61" applyFont="1" applyAlignment="1">
      <alignment vertical="top"/>
      <protection/>
    </xf>
    <xf numFmtId="0" fontId="50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203" fontId="46" fillId="0" borderId="0" xfId="42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91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47" fillId="0" borderId="14" xfId="0" applyFont="1" applyBorder="1" applyAlignment="1">
      <alignment horizontal="left" vertical="center"/>
    </xf>
    <xf numFmtId="41" fontId="5" fillId="0" borderId="0" xfId="0" applyNumberFormat="1" applyFont="1" applyAlignment="1">
      <alignment horizontal="right" vertical="top" wrapText="1"/>
    </xf>
    <xf numFmtId="41" fontId="53" fillId="0" borderId="0" xfId="61" applyNumberFormat="1" applyFont="1" applyAlignment="1">
      <alignment horizontal="right" vertical="center" wrapText="1"/>
      <protection/>
    </xf>
    <xf numFmtId="0" fontId="48" fillId="0" borderId="0" xfId="0" applyFont="1" applyAlignment="1">
      <alignment vertical="top"/>
    </xf>
    <xf numFmtId="0" fontId="46" fillId="0" borderId="0" xfId="61" applyFont="1" applyAlignment="1" quotePrefix="1">
      <alignment vertical="center" wrapText="1"/>
      <protection/>
    </xf>
    <xf numFmtId="0" fontId="48" fillId="0" borderId="0" xfId="62" applyFont="1" applyAlignment="1">
      <alignment vertical="center" wrapText="1"/>
      <protection/>
    </xf>
    <xf numFmtId="0" fontId="54" fillId="0" borderId="0" xfId="59" applyFont="1" applyAlignment="1">
      <alignment horizontal="right" vertical="center"/>
      <protection/>
    </xf>
    <xf numFmtId="0" fontId="54" fillId="0" borderId="0" xfId="59" applyFont="1" applyAlignment="1">
      <alignment horizontal="left" vertical="center"/>
      <protection/>
    </xf>
    <xf numFmtId="0" fontId="54" fillId="0" borderId="0" xfId="59" applyFont="1" applyAlignment="1">
      <alignment vertical="center"/>
      <protection/>
    </xf>
    <xf numFmtId="0" fontId="44" fillId="0" borderId="14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209" fontId="11" fillId="33" borderId="11" xfId="64" applyNumberFormat="1" applyFont="1" applyFill="1" applyBorder="1" applyAlignment="1">
      <alignment vertical="center"/>
      <protection/>
    </xf>
    <xf numFmtId="0" fontId="30" fillId="33" borderId="0" xfId="0" applyFont="1" applyFill="1" applyAlignment="1">
      <alignment horizontal="right"/>
    </xf>
    <xf numFmtId="0" fontId="49" fillId="33" borderId="0" xfId="0" applyFont="1" applyFill="1" applyAlignment="1">
      <alignment horizontal="right"/>
    </xf>
    <xf numFmtId="0" fontId="30" fillId="33" borderId="10" xfId="0" applyFont="1" applyFill="1" applyBorder="1" applyAlignment="1">
      <alignment horizontal="right"/>
    </xf>
    <xf numFmtId="203" fontId="30" fillId="33" borderId="11" xfId="61" applyNumberFormat="1" applyFont="1" applyFill="1" applyBorder="1" applyAlignment="1">
      <alignment vertical="center"/>
      <protection/>
    </xf>
    <xf numFmtId="203" fontId="30" fillId="33" borderId="0" xfId="61" applyNumberFormat="1" applyFont="1" applyFill="1" applyAlignment="1">
      <alignment vertical="center"/>
      <protection/>
    </xf>
    <xf numFmtId="203" fontId="46" fillId="33" borderId="0" xfId="61" applyNumberFormat="1" applyFont="1" applyFill="1" applyAlignment="1">
      <alignment vertical="center"/>
      <protection/>
    </xf>
    <xf numFmtId="203" fontId="30" fillId="33" borderId="13" xfId="61" applyNumberFormat="1" applyFont="1" applyFill="1" applyBorder="1" applyAlignment="1">
      <alignment vertical="center"/>
      <protection/>
    </xf>
    <xf numFmtId="0" fontId="28" fillId="33" borderId="0" xfId="60" applyFont="1" applyFill="1" applyAlignment="1">
      <alignment horizontal="center"/>
      <protection/>
    </xf>
    <xf numFmtId="41" fontId="8" fillId="33" borderId="0" xfId="63" applyNumberFormat="1" applyFont="1" applyFill="1" applyAlignment="1">
      <alignment horizontal="right"/>
      <protection/>
    </xf>
    <xf numFmtId="0" fontId="5" fillId="33" borderId="0" xfId="60" applyFont="1" applyFill="1">
      <alignment/>
      <protection/>
    </xf>
    <xf numFmtId="0" fontId="16" fillId="33" borderId="0" xfId="60" applyFont="1" applyFill="1">
      <alignment/>
      <protection/>
    </xf>
    <xf numFmtId="41" fontId="9" fillId="33" borderId="11" xfId="63" applyNumberFormat="1" applyFont="1" applyFill="1" applyBorder="1" applyAlignment="1">
      <alignment horizontal="right"/>
      <protection/>
    </xf>
    <xf numFmtId="0" fontId="16" fillId="33" borderId="0" xfId="60" applyFont="1" applyFill="1" applyAlignment="1">
      <alignment horizontal="left" wrapText="1"/>
      <protection/>
    </xf>
    <xf numFmtId="41" fontId="9" fillId="33" borderId="10" xfId="63" applyNumberFormat="1" applyFont="1" applyFill="1" applyBorder="1" applyAlignment="1">
      <alignment horizontal="right"/>
      <protection/>
    </xf>
    <xf numFmtId="0" fontId="5" fillId="33" borderId="0" xfId="60" applyFont="1" applyFill="1">
      <alignment/>
      <protection/>
    </xf>
    <xf numFmtId="41" fontId="5" fillId="33" borderId="0" xfId="60" applyNumberFormat="1" applyFont="1" applyFill="1" applyAlignment="1">
      <alignment horizontal="right"/>
      <protection/>
    </xf>
    <xf numFmtId="49" fontId="5" fillId="33" borderId="0" xfId="60" applyNumberFormat="1" applyFont="1" applyFill="1" applyAlignment="1">
      <alignment horizontal="right"/>
      <protection/>
    </xf>
    <xf numFmtId="0" fontId="16" fillId="33" borderId="0" xfId="60" applyFont="1" applyFill="1">
      <alignment/>
      <protection/>
    </xf>
    <xf numFmtId="41" fontId="9" fillId="33" borderId="13" xfId="63" applyNumberFormat="1" applyFont="1" applyFill="1" applyBorder="1" applyAlignment="1">
      <alignment horizontal="right"/>
      <protection/>
    </xf>
    <xf numFmtId="0" fontId="5" fillId="0" borderId="0" xfId="60" applyFont="1">
      <alignment/>
      <protection/>
    </xf>
    <xf numFmtId="41" fontId="48" fillId="0" borderId="0" xfId="44" applyNumberFormat="1" applyFont="1" applyAlignment="1">
      <alignment horizontal="right"/>
    </xf>
    <xf numFmtId="43" fontId="46" fillId="0" borderId="10" xfId="42" applyFont="1" applyBorder="1" applyAlignment="1">
      <alignment horizontal="right"/>
    </xf>
    <xf numFmtId="203" fontId="30" fillId="0" borderId="10" xfId="61" applyNumberFormat="1" applyFont="1" applyBorder="1" applyAlignment="1">
      <alignment vertical="center"/>
      <protection/>
    </xf>
    <xf numFmtId="0" fontId="30" fillId="0" borderId="10" xfId="0" applyFont="1" applyBorder="1" applyAlignment="1">
      <alignment horizontal="right"/>
    </xf>
    <xf numFmtId="43" fontId="92" fillId="0" borderId="0" xfId="42" applyFont="1" applyAlignment="1">
      <alignment horizontal="center" wrapText="1"/>
    </xf>
    <xf numFmtId="0" fontId="9" fillId="0" borderId="0" xfId="59" applyFont="1" applyBorder="1" applyAlignment="1">
      <alignment horizontal="left" vertical="center"/>
      <protection/>
    </xf>
    <xf numFmtId="0" fontId="30" fillId="33" borderId="0" xfId="0" applyFont="1" applyFill="1" applyBorder="1" applyAlignment="1">
      <alignment horizontal="right"/>
    </xf>
    <xf numFmtId="203" fontId="30" fillId="33" borderId="0" xfId="61" applyNumberFormat="1" applyFont="1" applyFill="1" applyBorder="1" applyAlignment="1">
      <alignment vertical="center"/>
      <protection/>
    </xf>
    <xf numFmtId="203" fontId="46" fillId="0" borderId="0" xfId="42" applyNumberFormat="1" applyFont="1" applyBorder="1" applyAlignment="1">
      <alignment horizontal="right" vertical="center"/>
    </xf>
    <xf numFmtId="203" fontId="30" fillId="0" borderId="0" xfId="42" applyNumberFormat="1" applyFont="1" applyBorder="1" applyAlignment="1">
      <alignment horizontal="right" vertical="center"/>
    </xf>
    <xf numFmtId="203" fontId="30" fillId="0" borderId="0" xfId="0" applyNumberFormat="1" applyFont="1" applyBorder="1" applyAlignment="1">
      <alignment horizontal="center"/>
    </xf>
    <xf numFmtId="203" fontId="93" fillId="0" borderId="0" xfId="42" applyNumberFormat="1" applyFont="1" applyAlignment="1">
      <alignment horizontal="right" vertical="center"/>
    </xf>
    <xf numFmtId="43" fontId="94" fillId="0" borderId="0" xfId="42" applyFont="1" applyAlignment="1">
      <alignment horizontal="right"/>
    </xf>
    <xf numFmtId="203" fontId="94" fillId="0" borderId="0" xfId="42" applyNumberFormat="1" applyFont="1" applyAlignment="1">
      <alignment horizontal="right" vertical="center"/>
    </xf>
    <xf numFmtId="203" fontId="95" fillId="0" borderId="0" xfId="42" applyNumberFormat="1" applyFont="1" applyAlignment="1">
      <alignment horizontal="right" vertical="center"/>
    </xf>
    <xf numFmtId="41" fontId="46" fillId="0" borderId="10" xfId="44" applyNumberFormat="1" applyFont="1" applyBorder="1" applyAlignment="1">
      <alignment horizontal="right"/>
    </xf>
    <xf numFmtId="41" fontId="48" fillId="0" borderId="10" xfId="0" applyNumberFormat="1" applyFont="1" applyBorder="1" applyAlignment="1">
      <alignment/>
    </xf>
    <xf numFmtId="41" fontId="48" fillId="0" borderId="0" xfId="44" applyNumberFormat="1" applyFont="1" applyAlignment="1">
      <alignment horizontal="right"/>
    </xf>
    <xf numFmtId="203" fontId="48" fillId="0" borderId="0" xfId="42" applyNumberFormat="1" applyFont="1" applyBorder="1" applyAlignment="1">
      <alignment horizontal="right" vertical="center"/>
    </xf>
    <xf numFmtId="0" fontId="46" fillId="0" borderId="0" xfId="0" applyFont="1" applyBorder="1" applyAlignment="1">
      <alignment horizontal="center"/>
    </xf>
    <xf numFmtId="41" fontId="46" fillId="0" borderId="0" xfId="42" applyNumberFormat="1" applyFont="1" applyBorder="1" applyAlignment="1">
      <alignment horizontal="right"/>
    </xf>
    <xf numFmtId="0" fontId="94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203" fontId="48" fillId="0" borderId="0" xfId="42" applyNumberFormat="1" applyFont="1" applyBorder="1" applyAlignment="1">
      <alignment horizontal="right" vertical="center"/>
    </xf>
    <xf numFmtId="203" fontId="46" fillId="0" borderId="0" xfId="61" applyNumberFormat="1" applyFont="1" applyFill="1" applyAlignment="1">
      <alignment vertical="center"/>
      <protection/>
    </xf>
    <xf numFmtId="0" fontId="46" fillId="0" borderId="0" xfId="61" applyFont="1" applyAlignment="1">
      <alignment vertical="center" wrapText="1"/>
      <protection/>
    </xf>
    <xf numFmtId="206" fontId="9" fillId="0" borderId="0" xfId="0" applyNumberFormat="1" applyFont="1" applyFill="1" applyAlignment="1">
      <alignment horizontal="right"/>
    </xf>
    <xf numFmtId="0" fontId="50" fillId="0" borderId="0" xfId="62" applyFont="1" applyAlignment="1">
      <alignment horizontal="left" vertical="center" wrapText="1"/>
      <protection/>
    </xf>
    <xf numFmtId="203" fontId="9" fillId="0" borderId="10" xfId="59" applyNumberFormat="1" applyFont="1" applyBorder="1" applyAlignment="1">
      <alignment horizontal="left" vertical="center"/>
      <protection/>
    </xf>
    <xf numFmtId="0" fontId="55" fillId="0" borderId="0" xfId="62" applyFont="1" applyAlignment="1">
      <alignment horizontal="left" vertical="center" wrapText="1"/>
      <protection/>
    </xf>
    <xf numFmtId="3" fontId="46" fillId="0" borderId="0" xfId="0" applyNumberFormat="1" applyFont="1" applyAlignment="1">
      <alignment horizontal="center"/>
    </xf>
    <xf numFmtId="3" fontId="46" fillId="0" borderId="0" xfId="0" applyNumberFormat="1" applyFont="1" applyAlignment="1">
      <alignment horizontal="right"/>
    </xf>
    <xf numFmtId="3" fontId="46" fillId="0" borderId="0" xfId="0" applyNumberFormat="1" applyFont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41" fontId="16" fillId="0" borderId="0" xfId="0" applyNumberFormat="1" applyFont="1" applyBorder="1" applyAlignment="1">
      <alignment horizontal="right" vertical="top" wrapText="1"/>
    </xf>
    <xf numFmtId="41" fontId="25" fillId="0" borderId="0" xfId="61" applyNumberFormat="1" applyFont="1" applyBorder="1" applyAlignment="1">
      <alignment horizontal="right" vertical="center" wrapText="1"/>
      <protection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right"/>
    </xf>
    <xf numFmtId="209" fontId="11" fillId="0" borderId="0" xfId="64" applyNumberFormat="1" applyFont="1" applyBorder="1" applyAlignment="1">
      <alignment horizontal="right" vertical="center"/>
      <protection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203" fontId="12" fillId="0" borderId="0" xfId="42" applyNumberFormat="1" applyFont="1" applyBorder="1" applyAlignment="1">
      <alignment horizontal="right"/>
    </xf>
    <xf numFmtId="209" fontId="11" fillId="33" borderId="0" xfId="64" applyNumberFormat="1" applyFont="1" applyFill="1" applyBorder="1" applyAlignment="1">
      <alignment vertical="center"/>
      <protection/>
    </xf>
    <xf numFmtId="209" fontId="11" fillId="0" borderId="0" xfId="64" applyNumberFormat="1" applyFont="1" applyBorder="1" applyAlignment="1">
      <alignment vertical="center"/>
      <protection/>
    </xf>
    <xf numFmtId="0" fontId="2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03" fontId="12" fillId="0" borderId="0" xfId="42" applyNumberFormat="1" applyFont="1" applyFill="1" applyAlignment="1">
      <alignment horizontal="right"/>
    </xf>
    <xf numFmtId="209" fontId="22" fillId="0" borderId="0" xfId="0" applyNumberFormat="1" applyFont="1" applyAlignment="1">
      <alignment horizontal="center" wrapText="1"/>
    </xf>
    <xf numFmtId="0" fontId="29" fillId="0" borderId="0" xfId="60" applyFont="1" applyAlignment="1">
      <alignment vertical="top"/>
      <protection/>
    </xf>
    <xf numFmtId="0" fontId="36" fillId="0" borderId="0" xfId="0" applyFont="1" applyAlignment="1">
      <alignment horizontal="left" vertical="center" wrapText="1"/>
    </xf>
    <xf numFmtId="41" fontId="8" fillId="0" borderId="0" xfId="42" applyNumberFormat="1" applyFont="1" applyAlignment="1">
      <alignment/>
    </xf>
    <xf numFmtId="43" fontId="46" fillId="0" borderId="10" xfId="42" applyFont="1" applyBorder="1" applyAlignment="1">
      <alignment/>
    </xf>
    <xf numFmtId="3" fontId="46" fillId="0" borderId="10" xfId="0" applyNumberFormat="1" applyFont="1" applyBorder="1" applyAlignment="1">
      <alignment/>
    </xf>
    <xf numFmtId="41" fontId="46" fillId="0" borderId="0" xfId="0" applyNumberFormat="1" applyFont="1" applyAlignment="1">
      <alignment/>
    </xf>
    <xf numFmtId="41" fontId="8" fillId="0" borderId="0" xfId="0" applyNumberFormat="1" applyFont="1" applyAlignment="1">
      <alignment horizontal="center"/>
    </xf>
    <xf numFmtId="0" fontId="29" fillId="0" borderId="0" xfId="60" applyFont="1" applyFill="1" applyAlignment="1">
      <alignment vertical="top" wrapText="1"/>
      <protection/>
    </xf>
    <xf numFmtId="0" fontId="28" fillId="0" borderId="0" xfId="60" applyFont="1" applyFill="1" applyAlignment="1">
      <alignment horizontal="center"/>
      <protection/>
    </xf>
    <xf numFmtId="41" fontId="8" fillId="0" borderId="0" xfId="60" applyNumberFormat="1" applyFont="1" applyFill="1" applyAlignment="1">
      <alignment horizontal="right"/>
      <protection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41" fontId="16" fillId="0" borderId="0" xfId="0" applyNumberFormat="1" applyFont="1" applyAlignment="1">
      <alignment horizontal="right" vertical="top" wrapText="1"/>
    </xf>
    <xf numFmtId="0" fontId="9" fillId="0" borderId="10" xfId="59" applyFont="1" applyBorder="1" applyAlignment="1">
      <alignment horizontal="left" vertical="center"/>
      <protection/>
    </xf>
    <xf numFmtId="0" fontId="0" fillId="0" borderId="10" xfId="66" applyFont="1" applyBorder="1" applyAlignment="1">
      <alignment horizontal="left" vertical="center"/>
      <protection/>
    </xf>
    <xf numFmtId="0" fontId="9" fillId="0" borderId="0" xfId="59" applyFont="1" applyAlignment="1">
      <alignment horizontal="left" vertical="center"/>
      <protection/>
    </xf>
    <xf numFmtId="0" fontId="0" fillId="0" borderId="0" xfId="66" applyAlignment="1">
      <alignment horizontal="left" vertical="center"/>
      <protection/>
    </xf>
    <xf numFmtId="15" fontId="33" fillId="0" borderId="0" xfId="59" applyNumberFormat="1" applyFont="1" applyAlignment="1">
      <alignment horizontal="right" vertical="center" wrapText="1"/>
      <protection/>
    </xf>
    <xf numFmtId="0" fontId="50" fillId="0" borderId="0" xfId="62" applyFont="1" applyAlignment="1">
      <alignment horizontal="left" vertical="center" wrapText="1"/>
      <protection/>
    </xf>
    <xf numFmtId="203" fontId="30" fillId="0" borderId="0" xfId="44" applyNumberFormat="1" applyFont="1" applyAlignment="1">
      <alignment horizontal="right" vertical="top" wrapText="1"/>
    </xf>
    <xf numFmtId="203" fontId="30" fillId="0" borderId="0" xfId="44" applyNumberFormat="1" applyFont="1" applyAlignment="1">
      <alignment horizontal="right" vertical="top"/>
    </xf>
    <xf numFmtId="0" fontId="49" fillId="0" borderId="0" xfId="62" applyFont="1" applyAlignment="1">
      <alignment horizontal="left" vertical="center" wrapText="1"/>
      <protection/>
    </xf>
    <xf numFmtId="0" fontId="30" fillId="0" borderId="0" xfId="61" applyFont="1" applyAlignment="1">
      <alignment horizontal="right" vertical="top" wrapText="1"/>
      <protection/>
    </xf>
    <xf numFmtId="0" fontId="46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Afafileserver\Audit-Share\My%20Documents\MESECHNI%20OTCHETI%202007\IV-to%20tr-e%202007\m.12\SOPHARMA_FS_01_12_2007_predvarite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0.06.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2">
          <cell r="A62" t="str">
            <v>Финансов директор: </v>
          </cell>
        </row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3 a "/>
      <sheetName val=" РДИ ЗА ОСН. М-ЛИ"/>
      <sheetName val="НЕПРОИЗВ. М-ЛИ"/>
      <sheetName val="11-12"/>
      <sheetName val="13"/>
      <sheetName val="13 а"/>
      <sheetName val="14"/>
      <sheetName val="15"/>
      <sheetName val="15 а"/>
      <sheetName val="15 b "/>
      <sheetName val="15 c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a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a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а"/>
      <sheetName val="26 аа"/>
      <sheetName val="26 b "/>
      <sheetName val="27"/>
      <sheetName val="28"/>
      <sheetName val="28 a"/>
      <sheetName val="28 b"/>
      <sheetName val="28 c"/>
      <sheetName val="28 d "/>
      <sheetName val="28 е"/>
      <sheetName val="29"/>
      <sheetName val="29 а"/>
      <sheetName val="30"/>
      <sheetName val=" 30 a"/>
      <sheetName val="31"/>
      <sheetName val="32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.1"/>
      <sheetName val="43"/>
      <sheetName val="43 - ОБОБЩЕНА"/>
      <sheetName val="43.1 - кредитен риск"/>
      <sheetName val="43.2-кр. риск-равнение"/>
      <sheetName val="43.2-кред.риск - нотка"/>
      <sheetName val="43.3-кредитен риск"/>
      <sheetName val="43.4-кредитен риск"/>
      <sheetName val="43 -валутен риск"/>
      <sheetName val="43-валутна чувст."/>
      <sheetName val="43 - матуритет"/>
      <sheetName val="43 - лихвен анализ  "/>
      <sheetName val="43-лихвена чувст."/>
      <sheetName val="43 - капиталов риск"/>
      <sheetName val="44- сегменти"/>
      <sheetName val="45 - свързани лица - по МСС"/>
      <sheetName val="45-сделки свързани лица по МСС"/>
      <sheetName val="45.1-свързани лица по ДОПК"/>
    </sheetNames>
    <sheetDataSet>
      <sheetData sheetId="55">
        <row r="10">
          <cell r="D10">
            <v>0.13683815447498263</v>
          </cell>
        </row>
        <row r="24">
          <cell r="D24">
            <v>0.1354617249922137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110" zoomScaleNormal="110" zoomScalePageLayoutView="0" workbookViewId="0" topLeftCell="A1">
      <selection activeCell="E31" sqref="E31"/>
    </sheetView>
  </sheetViews>
  <sheetFormatPr defaultColWidth="0" defaultRowHeight="12.75" customHeight="1" zeroHeight="1"/>
  <cols>
    <col min="1" max="2" width="9.28125" style="27" customWidth="1"/>
    <col min="3" max="3" width="17.140625" style="27" customWidth="1"/>
    <col min="4" max="9" width="9.28125" style="27" customWidth="1"/>
    <col min="10" max="16384" width="9.28125" style="27" hidden="1" customWidth="1"/>
  </cols>
  <sheetData>
    <row r="1" spans="1:8" ht="18">
      <c r="A1" s="25" t="s">
        <v>0</v>
      </c>
      <c r="B1" s="26"/>
      <c r="C1" s="26"/>
      <c r="D1" s="31" t="s">
        <v>35</v>
      </c>
      <c r="E1" s="26"/>
      <c r="F1" s="26"/>
      <c r="G1" s="26"/>
      <c r="H1" s="26"/>
    </row>
    <row r="2" ht="12.75"/>
    <row r="3" ht="12.75"/>
    <row r="4" ht="12.75"/>
    <row r="5" spans="1:9" ht="18">
      <c r="A5" s="28" t="s">
        <v>19</v>
      </c>
      <c r="D5" s="16" t="s">
        <v>52</v>
      </c>
      <c r="E5" s="57"/>
      <c r="F5" s="29"/>
      <c r="G5" s="29"/>
      <c r="H5" s="29"/>
      <c r="I5" s="29"/>
    </row>
    <row r="6" spans="1:9" ht="17.25" customHeight="1">
      <c r="A6" s="28"/>
      <c r="D6" s="16" t="s">
        <v>57</v>
      </c>
      <c r="E6" s="57"/>
      <c r="F6" s="29"/>
      <c r="G6" s="29"/>
      <c r="H6" s="29"/>
      <c r="I6" s="29"/>
    </row>
    <row r="7" spans="1:9" ht="18">
      <c r="A7" s="28"/>
      <c r="D7" s="16" t="s">
        <v>94</v>
      </c>
      <c r="E7" s="57"/>
      <c r="F7" s="29"/>
      <c r="G7" s="29"/>
      <c r="H7" s="29"/>
      <c r="I7" s="29"/>
    </row>
    <row r="8" spans="1:9" ht="18">
      <c r="A8" s="28"/>
      <c r="D8" s="16" t="s">
        <v>178</v>
      </c>
      <c r="E8" s="57"/>
      <c r="F8" s="29"/>
      <c r="G8" s="29"/>
      <c r="H8" s="29"/>
      <c r="I8" s="29"/>
    </row>
    <row r="9" spans="1:9" ht="16.5">
      <c r="A9" s="30"/>
      <c r="D9" s="16" t="s">
        <v>120</v>
      </c>
      <c r="E9" s="57"/>
      <c r="F9" s="30"/>
      <c r="G9" s="29"/>
      <c r="H9" s="29"/>
      <c r="I9" s="29"/>
    </row>
    <row r="10" spans="1:9" ht="18">
      <c r="A10" s="28"/>
      <c r="D10" s="29"/>
      <c r="E10" s="29"/>
      <c r="F10" s="29"/>
      <c r="G10" s="29"/>
      <c r="H10" s="29"/>
      <c r="I10" s="29"/>
    </row>
    <row r="11" spans="1:9" ht="18">
      <c r="A11" s="28"/>
      <c r="D11" s="16"/>
      <c r="E11" s="16"/>
      <c r="F11" s="16"/>
      <c r="G11" s="29"/>
      <c r="H11" s="29"/>
      <c r="I11" s="29"/>
    </row>
    <row r="12" spans="1:7" ht="18">
      <c r="A12" s="28" t="s">
        <v>16</v>
      </c>
      <c r="D12" s="16" t="s">
        <v>52</v>
      </c>
      <c r="E12" s="54"/>
      <c r="F12" s="54"/>
      <c r="G12" s="55"/>
    </row>
    <row r="13" spans="4:9" ht="16.5">
      <c r="D13" s="16"/>
      <c r="E13" s="54"/>
      <c r="F13" s="54"/>
      <c r="G13" s="57"/>
      <c r="H13" s="29"/>
      <c r="I13" s="29"/>
    </row>
    <row r="14" spans="4:9" ht="16.5">
      <c r="D14" s="16"/>
      <c r="E14" s="54"/>
      <c r="F14" s="54"/>
      <c r="G14" s="57"/>
      <c r="H14" s="29"/>
      <c r="I14" s="29"/>
    </row>
    <row r="15" spans="1:9" ht="18">
      <c r="A15" s="28" t="s">
        <v>179</v>
      </c>
      <c r="D15" s="16" t="s">
        <v>180</v>
      </c>
      <c r="E15" s="54"/>
      <c r="F15" s="54"/>
      <c r="G15" s="57"/>
      <c r="H15" s="29"/>
      <c r="I15" s="29"/>
    </row>
    <row r="16" spans="1:9" ht="18">
      <c r="A16" s="28"/>
      <c r="D16" s="16"/>
      <c r="E16" s="54"/>
      <c r="F16" s="54"/>
      <c r="G16" s="57"/>
      <c r="H16" s="29"/>
      <c r="I16" s="29"/>
    </row>
    <row r="17" spans="4:9" ht="16.5">
      <c r="D17" s="16"/>
      <c r="E17" s="54"/>
      <c r="F17" s="54"/>
      <c r="G17" s="57"/>
      <c r="H17" s="29"/>
      <c r="I17" s="29"/>
    </row>
    <row r="18" spans="1:9" ht="18">
      <c r="A18" s="28" t="s">
        <v>80</v>
      </c>
      <c r="D18" s="16" t="s">
        <v>79</v>
      </c>
      <c r="E18" s="54"/>
      <c r="F18" s="54"/>
      <c r="G18" s="57"/>
      <c r="H18" s="29"/>
      <c r="I18" s="29"/>
    </row>
    <row r="19" spans="1:9" ht="18">
      <c r="A19" s="28"/>
      <c r="D19" s="16"/>
      <c r="E19" s="54"/>
      <c r="F19" s="54"/>
      <c r="G19" s="57"/>
      <c r="H19" s="29"/>
      <c r="I19" s="29"/>
    </row>
    <row r="20" spans="1:9" ht="18">
      <c r="A20" s="28"/>
      <c r="D20" s="16"/>
      <c r="E20" s="54"/>
      <c r="F20" s="54"/>
      <c r="G20" s="57"/>
      <c r="H20" s="29"/>
      <c r="I20" s="28"/>
    </row>
    <row r="21" spans="1:8" ht="18">
      <c r="A21" s="28" t="s">
        <v>33</v>
      </c>
      <c r="B21" s="28"/>
      <c r="C21" s="28"/>
      <c r="D21" s="16" t="s">
        <v>51</v>
      </c>
      <c r="E21" s="54"/>
      <c r="F21" s="54"/>
      <c r="G21" s="57"/>
      <c r="H21" s="29"/>
    </row>
    <row r="22" spans="1:8" ht="18">
      <c r="A22" s="28"/>
      <c r="B22" s="28"/>
      <c r="C22" s="28"/>
      <c r="D22" s="16"/>
      <c r="E22" s="54"/>
      <c r="F22" s="54"/>
      <c r="G22" s="57"/>
      <c r="H22" s="29"/>
    </row>
    <row r="23" spans="1:8" ht="18">
      <c r="A23" s="28"/>
      <c r="B23" s="28"/>
      <c r="C23" s="28"/>
      <c r="D23" s="16"/>
      <c r="E23" s="54"/>
      <c r="F23" s="54"/>
      <c r="G23" s="57"/>
      <c r="H23" s="29"/>
    </row>
    <row r="24" spans="1:8" ht="18">
      <c r="A24" s="28" t="s">
        <v>181</v>
      </c>
      <c r="B24" s="28"/>
      <c r="C24" s="28"/>
      <c r="D24" s="16" t="s">
        <v>182</v>
      </c>
      <c r="E24" s="54"/>
      <c r="F24" s="54"/>
      <c r="G24" s="57"/>
      <c r="H24" s="29"/>
    </row>
    <row r="25" spans="1:8" ht="18">
      <c r="A25" s="28"/>
      <c r="B25" s="28"/>
      <c r="C25" s="28"/>
      <c r="D25" s="16"/>
      <c r="E25" s="54"/>
      <c r="F25" s="54"/>
      <c r="G25" s="57"/>
      <c r="H25" s="29"/>
    </row>
    <row r="26" spans="1:8" ht="18">
      <c r="A26" s="28"/>
      <c r="D26" s="16"/>
      <c r="E26" s="54"/>
      <c r="F26" s="54"/>
      <c r="G26" s="55"/>
      <c r="H26" s="28"/>
    </row>
    <row r="27" spans="1:7" ht="18">
      <c r="A27" s="28" t="s">
        <v>1</v>
      </c>
      <c r="D27" s="16" t="s">
        <v>49</v>
      </c>
      <c r="E27" s="54"/>
      <c r="F27" s="54"/>
      <c r="G27" s="55"/>
    </row>
    <row r="28" spans="1:7" ht="18">
      <c r="A28" s="28"/>
      <c r="D28" s="16" t="s">
        <v>50</v>
      </c>
      <c r="E28" s="54"/>
      <c r="F28" s="54"/>
      <c r="G28" s="55"/>
    </row>
    <row r="29" spans="1:7" ht="18">
      <c r="A29" s="28"/>
      <c r="D29" s="29"/>
      <c r="E29" s="57"/>
      <c r="F29" s="57"/>
      <c r="G29" s="55"/>
    </row>
    <row r="30" spans="1:7" ht="18">
      <c r="A30" s="28"/>
      <c r="D30" s="16"/>
      <c r="E30" s="55"/>
      <c r="F30" s="55"/>
      <c r="G30" s="55"/>
    </row>
    <row r="31" spans="1:7" ht="18">
      <c r="A31" s="28" t="s">
        <v>96</v>
      </c>
      <c r="C31" s="62"/>
      <c r="D31" s="16" t="s">
        <v>67</v>
      </c>
      <c r="E31" s="54"/>
      <c r="F31" s="55"/>
      <c r="G31" s="55"/>
    </row>
    <row r="32" spans="1:7" ht="18">
      <c r="A32" s="28"/>
      <c r="C32" s="62"/>
      <c r="D32" s="16" t="s">
        <v>183</v>
      </c>
      <c r="E32" s="54"/>
      <c r="F32" s="55"/>
      <c r="G32" s="58"/>
    </row>
    <row r="33" spans="1:7" ht="18">
      <c r="A33" s="28"/>
      <c r="C33" s="62"/>
      <c r="D33" s="16"/>
      <c r="E33" s="54"/>
      <c r="F33" s="55"/>
      <c r="G33" s="58"/>
    </row>
    <row r="34" spans="1:8" ht="18">
      <c r="A34" s="28" t="s">
        <v>2</v>
      </c>
      <c r="D34" s="16" t="s">
        <v>173</v>
      </c>
      <c r="E34" s="54"/>
      <c r="F34" s="54"/>
      <c r="G34" s="54"/>
      <c r="H34" s="28"/>
    </row>
    <row r="35" spans="1:9" ht="18">
      <c r="A35" s="28"/>
      <c r="D35" s="16" t="s">
        <v>176</v>
      </c>
      <c r="E35" s="54"/>
      <c r="F35" s="54"/>
      <c r="G35" s="54"/>
      <c r="H35" s="28"/>
      <c r="I35" s="28"/>
    </row>
    <row r="36" spans="1:9" ht="18">
      <c r="A36" s="28"/>
      <c r="D36" s="16" t="s">
        <v>174</v>
      </c>
      <c r="E36" s="54"/>
      <c r="F36" s="54"/>
      <c r="G36" s="54"/>
      <c r="I36" s="28"/>
    </row>
    <row r="37" spans="1:7" ht="18">
      <c r="A37" s="28"/>
      <c r="D37" s="16" t="s">
        <v>184</v>
      </c>
      <c r="E37" s="54"/>
      <c r="F37" s="54"/>
      <c r="G37" s="54"/>
    </row>
    <row r="38" spans="1:7" ht="18">
      <c r="A38" s="28"/>
      <c r="D38" s="16" t="s">
        <v>175</v>
      </c>
      <c r="E38" s="54"/>
      <c r="F38" s="54"/>
      <c r="G38" s="54"/>
    </row>
    <row r="39" spans="1:7" ht="18">
      <c r="A39" s="28"/>
      <c r="D39" s="16" t="s">
        <v>177</v>
      </c>
      <c r="E39" s="54"/>
      <c r="F39" s="54"/>
      <c r="G39" s="54"/>
    </row>
    <row r="40" spans="1:7" ht="18">
      <c r="A40" s="28"/>
      <c r="D40" s="16"/>
      <c r="E40" s="58"/>
      <c r="F40" s="55"/>
      <c r="G40" s="58"/>
    </row>
    <row r="41" spans="1:7" ht="18">
      <c r="A41" s="28" t="s">
        <v>20</v>
      </c>
      <c r="D41" s="29" t="s">
        <v>185</v>
      </c>
      <c r="E41" s="156"/>
      <c r="F41" s="58"/>
      <c r="G41" s="58"/>
    </row>
    <row r="42" spans="1:7" ht="18">
      <c r="A42" s="28"/>
      <c r="D42" s="16"/>
      <c r="E42" s="58"/>
      <c r="F42" s="55"/>
      <c r="G42" s="58"/>
    </row>
    <row r="43" spans="1:7" ht="18">
      <c r="A43" s="28"/>
      <c r="E43" s="58"/>
      <c r="F43" s="55"/>
      <c r="G43" s="58"/>
    </row>
    <row r="44" spans="1:6" ht="18">
      <c r="A44" s="28"/>
      <c r="F44" s="28"/>
    </row>
    <row r="45" spans="1:6" ht="18">
      <c r="A45" s="28"/>
      <c r="F45" s="28"/>
    </row>
    <row r="46" spans="1:6" ht="18">
      <c r="A46" s="28"/>
      <c r="F46" s="28"/>
    </row>
    <row r="47" spans="1:6" ht="18">
      <c r="A47" s="28"/>
      <c r="F47" s="28"/>
    </row>
    <row r="48" spans="1:6" ht="18">
      <c r="A48" s="28"/>
      <c r="F48" s="28"/>
    </row>
    <row r="49" spans="1:6" ht="18">
      <c r="A49" s="28"/>
      <c r="F49" s="28"/>
    </row>
    <row r="50" spans="1:6" ht="18">
      <c r="A50" s="28"/>
      <c r="F50" s="28"/>
    </row>
    <row r="51" ht="12.75"/>
    <row r="52" ht="12.75"/>
    <row r="53" ht="12.75"/>
    <row r="54" ht="12.75"/>
    <row r="55" ht="12.75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SheetLayoutView="100" zoomScalePageLayoutView="0" workbookViewId="0" topLeftCell="A1">
      <selection activeCell="A47" sqref="A47"/>
    </sheetView>
  </sheetViews>
  <sheetFormatPr defaultColWidth="9.140625" defaultRowHeight="12.75"/>
  <cols>
    <col min="1" max="1" width="62.421875" style="14" customWidth="1"/>
    <col min="2" max="2" width="10.8515625" style="37" customWidth="1"/>
    <col min="3" max="3" width="11.421875" style="37" customWidth="1"/>
    <col min="4" max="4" width="1.8515625" style="37" customWidth="1"/>
    <col min="5" max="5" width="12.7109375" style="37" customWidth="1"/>
    <col min="6" max="16384" width="9.140625" style="14" customWidth="1"/>
  </cols>
  <sheetData>
    <row r="1" spans="1:5" ht="13.5">
      <c r="A1" s="311" t="str">
        <f>'Cover '!D1</f>
        <v>СОФАРМА АД</v>
      </c>
      <c r="B1" s="312"/>
      <c r="C1" s="312"/>
      <c r="D1" s="312"/>
      <c r="E1" s="312"/>
    </row>
    <row r="2" spans="1:5" s="40" customFormat="1" ht="13.5">
      <c r="A2" s="313" t="s">
        <v>128</v>
      </c>
      <c r="B2" s="314"/>
      <c r="C2" s="314"/>
      <c r="D2" s="314"/>
      <c r="E2" s="314"/>
    </row>
    <row r="3" spans="1:5" ht="13.5">
      <c r="A3" s="83" t="s">
        <v>186</v>
      </c>
      <c r="B3" s="84"/>
      <c r="C3" s="124"/>
      <c r="D3" s="84"/>
      <c r="E3" s="84"/>
    </row>
    <row r="4" spans="1:5" ht="15" customHeight="1">
      <c r="A4" s="113"/>
      <c r="B4" s="315" t="s">
        <v>5</v>
      </c>
      <c r="C4" s="316" t="s">
        <v>157</v>
      </c>
      <c r="D4" s="85"/>
      <c r="E4" s="316" t="s">
        <v>156</v>
      </c>
    </row>
    <row r="5" spans="1:5" ht="12.75" customHeight="1">
      <c r="A5" s="127"/>
      <c r="B5" s="315"/>
      <c r="C5" s="316"/>
      <c r="D5" s="85"/>
      <c r="E5" s="316"/>
    </row>
    <row r="6" spans="1:5" ht="15" customHeight="1">
      <c r="A6" s="114"/>
      <c r="C6" s="154"/>
      <c r="E6" s="154" t="s">
        <v>116</v>
      </c>
    </row>
    <row r="7" ht="13.5">
      <c r="A7" s="103"/>
    </row>
    <row r="8" spans="1:6" ht="13.5">
      <c r="A8" s="40" t="s">
        <v>59</v>
      </c>
      <c r="B8" s="37">
        <v>3</v>
      </c>
      <c r="C8" s="132">
        <v>114911</v>
      </c>
      <c r="D8" s="99"/>
      <c r="E8" s="132">
        <v>125499</v>
      </c>
      <c r="F8" s="144"/>
    </row>
    <row r="9" spans="1:7" ht="13.5">
      <c r="A9" s="40" t="s">
        <v>75</v>
      </c>
      <c r="B9" s="37">
        <v>4</v>
      </c>
      <c r="C9" s="132">
        <v>7080</v>
      </c>
      <c r="D9" s="209"/>
      <c r="E9" s="132">
        <v>3116</v>
      </c>
      <c r="F9" s="116"/>
      <c r="G9" s="117"/>
    </row>
    <row r="10" spans="1:7" ht="27" customHeight="1">
      <c r="A10" s="39" t="s">
        <v>81</v>
      </c>
      <c r="C10" s="132">
        <v>20156</v>
      </c>
      <c r="D10" s="132"/>
      <c r="E10" s="132">
        <v>15178</v>
      </c>
      <c r="F10" s="116"/>
      <c r="G10" s="117"/>
    </row>
    <row r="11" spans="1:7" ht="13.5">
      <c r="A11" s="40" t="s">
        <v>82</v>
      </c>
      <c r="B11" s="109">
        <v>5</v>
      </c>
      <c r="C11" s="132">
        <v>-43551</v>
      </c>
      <c r="D11" s="132"/>
      <c r="E11" s="132">
        <v>-41866</v>
      </c>
      <c r="F11" s="116"/>
      <c r="G11" s="117"/>
    </row>
    <row r="12" spans="1:7" ht="13.5">
      <c r="A12" s="40" t="s">
        <v>3</v>
      </c>
      <c r="B12" s="37">
        <v>6</v>
      </c>
      <c r="C12" s="132">
        <v>-25521</v>
      </c>
      <c r="D12" s="132"/>
      <c r="E12" s="132">
        <v>-20092</v>
      </c>
      <c r="F12" s="116"/>
      <c r="G12" s="117"/>
    </row>
    <row r="13" spans="1:7" ht="13.5">
      <c r="A13" s="40" t="s">
        <v>8</v>
      </c>
      <c r="B13" s="37">
        <v>7</v>
      </c>
      <c r="C13" s="132">
        <v>-38935</v>
      </c>
      <c r="D13" s="132"/>
      <c r="E13" s="132">
        <v>-33487</v>
      </c>
      <c r="F13" s="116"/>
      <c r="G13" s="117"/>
    </row>
    <row r="14" spans="1:7" ht="13.5">
      <c r="A14" s="40" t="s">
        <v>56</v>
      </c>
      <c r="B14" s="37" t="s">
        <v>160</v>
      </c>
      <c r="C14" s="132">
        <v>-9412</v>
      </c>
      <c r="D14" s="132"/>
      <c r="E14" s="132">
        <v>-10064</v>
      </c>
      <c r="F14" s="116"/>
      <c r="G14" s="117"/>
    </row>
    <row r="15" spans="1:7" ht="13.5">
      <c r="A15" s="40" t="s">
        <v>109</v>
      </c>
      <c r="B15" s="37">
        <v>8</v>
      </c>
      <c r="C15" s="132">
        <v>-2453</v>
      </c>
      <c r="D15" s="99"/>
      <c r="E15" s="132">
        <v>191</v>
      </c>
      <c r="F15" s="116"/>
      <c r="G15" s="117"/>
    </row>
    <row r="16" spans="1:7" ht="13.5">
      <c r="A16" s="83" t="s">
        <v>36</v>
      </c>
      <c r="C16" s="133">
        <f>SUM(C8:C15)</f>
        <v>22275</v>
      </c>
      <c r="D16" s="132"/>
      <c r="E16" s="133">
        <f>SUM(E8:E15)</f>
        <v>38475</v>
      </c>
      <c r="F16" s="116"/>
      <c r="G16" s="117"/>
    </row>
    <row r="17" spans="1:5" ht="7.5" customHeight="1">
      <c r="A17" s="40"/>
      <c r="C17" s="134"/>
      <c r="D17" s="99"/>
      <c r="E17" s="134"/>
    </row>
    <row r="18" spans="1:5" ht="30" customHeight="1">
      <c r="A18" s="39" t="s">
        <v>195</v>
      </c>
      <c r="B18" s="37" t="s">
        <v>196</v>
      </c>
      <c r="C18" s="132">
        <v>1273</v>
      </c>
      <c r="D18" s="99"/>
      <c r="E18" s="132">
        <v>27</v>
      </c>
    </row>
    <row r="19" spans="1:5" ht="10.5" customHeight="1">
      <c r="A19" s="39"/>
      <c r="C19" s="132"/>
      <c r="D19" s="99"/>
      <c r="E19" s="132"/>
    </row>
    <row r="20" spans="1:5" ht="15.75" customHeight="1">
      <c r="A20" s="40" t="s">
        <v>207</v>
      </c>
      <c r="B20" s="37">
        <v>9</v>
      </c>
      <c r="C20" s="307">
        <v>-234</v>
      </c>
      <c r="D20" s="99"/>
      <c r="E20" s="134">
        <v>0</v>
      </c>
    </row>
    <row r="21" spans="1:5" ht="9" customHeight="1">
      <c r="A21" s="40"/>
      <c r="C21" s="134"/>
      <c r="D21" s="99"/>
      <c r="E21" s="134"/>
    </row>
    <row r="22" spans="1:5" ht="13.5">
      <c r="A22" s="40" t="s">
        <v>73</v>
      </c>
      <c r="B22" s="37">
        <v>10</v>
      </c>
      <c r="C22" s="132">
        <v>3671</v>
      </c>
      <c r="D22" s="99"/>
      <c r="E22" s="132">
        <f>3644-27</f>
        <v>3617</v>
      </c>
    </row>
    <row r="23" spans="1:5" ht="13.5">
      <c r="A23" s="40" t="s">
        <v>74</v>
      </c>
      <c r="B23" s="37">
        <v>11</v>
      </c>
      <c r="C23" s="132">
        <v>-2292</v>
      </c>
      <c r="D23" s="132"/>
      <c r="E23" s="132">
        <v>-1268</v>
      </c>
    </row>
    <row r="24" spans="1:5" ht="13.5">
      <c r="A24" s="103" t="s">
        <v>106</v>
      </c>
      <c r="C24" s="133">
        <f>C22+C23</f>
        <v>1379</v>
      </c>
      <c r="D24" s="132"/>
      <c r="E24" s="133">
        <f>E22+E23</f>
        <v>2349</v>
      </c>
    </row>
    <row r="25" spans="1:5" ht="8.25" customHeight="1">
      <c r="A25" s="86"/>
      <c r="C25" s="134"/>
      <c r="D25" s="104"/>
      <c r="E25" s="134"/>
    </row>
    <row r="26" spans="1:5" ht="13.5">
      <c r="A26" s="83" t="s">
        <v>83</v>
      </c>
      <c r="C26" s="135">
        <f>C16+C24+C18+C20</f>
        <v>24693</v>
      </c>
      <c r="D26" s="99"/>
      <c r="E26" s="135">
        <f>E16+E24+E18+E20</f>
        <v>40851</v>
      </c>
    </row>
    <row r="27" spans="1:5" ht="7.5" customHeight="1">
      <c r="A27" s="83"/>
      <c r="C27" s="136"/>
      <c r="D27" s="99"/>
      <c r="E27" s="136"/>
    </row>
    <row r="28" spans="1:5" ht="13.5">
      <c r="A28" s="40" t="s">
        <v>84</v>
      </c>
      <c r="C28" s="132">
        <f>-1918-500</f>
        <v>-2418</v>
      </c>
      <c r="D28" s="99"/>
      <c r="E28" s="132">
        <v>-4568</v>
      </c>
    </row>
    <row r="29" spans="1:5" ht="13.5">
      <c r="A29" s="83"/>
      <c r="B29" s="36"/>
      <c r="C29" s="138"/>
      <c r="D29" s="132"/>
      <c r="E29" s="138"/>
    </row>
    <row r="30" spans="1:7" ht="13.5">
      <c r="A30" s="83" t="s">
        <v>110</v>
      </c>
      <c r="B30" s="151"/>
      <c r="C30" s="135">
        <f>C26+C28</f>
        <v>22275</v>
      </c>
      <c r="D30" s="100"/>
      <c r="E30" s="135">
        <f>E26+E28</f>
        <v>36283</v>
      </c>
      <c r="F30" s="116"/>
      <c r="G30" s="117"/>
    </row>
    <row r="31" spans="1:5" ht="8.25" customHeight="1">
      <c r="A31" s="83"/>
      <c r="B31" s="36"/>
      <c r="C31" s="128"/>
      <c r="D31" s="100"/>
      <c r="E31" s="128"/>
    </row>
    <row r="32" spans="1:5" ht="13.5">
      <c r="A32" s="102" t="s">
        <v>101</v>
      </c>
      <c r="B32" s="125"/>
      <c r="C32" s="143"/>
      <c r="D32" s="36"/>
      <c r="E32" s="143"/>
    </row>
    <row r="33" spans="1:5" ht="30">
      <c r="A33" s="123" t="s">
        <v>137</v>
      </c>
      <c r="B33" s="125"/>
      <c r="C33" s="157"/>
      <c r="D33" s="129"/>
      <c r="E33" s="157"/>
    </row>
    <row r="34" spans="1:10" ht="30">
      <c r="A34" s="214" t="s">
        <v>134</v>
      </c>
      <c r="B34" s="37">
        <v>18</v>
      </c>
      <c r="C34" s="158">
        <v>-386</v>
      </c>
      <c r="D34" s="99"/>
      <c r="E34" s="158">
        <v>520</v>
      </c>
      <c r="H34" s="116"/>
      <c r="J34" s="116"/>
    </row>
    <row r="35" spans="1:10" ht="15">
      <c r="A35" s="302" t="s">
        <v>187</v>
      </c>
      <c r="B35" s="37">
        <v>13</v>
      </c>
      <c r="C35" s="303">
        <v>-22</v>
      </c>
      <c r="D35" s="99"/>
      <c r="E35" s="303">
        <v>33</v>
      </c>
      <c r="H35" s="116"/>
      <c r="J35" s="116"/>
    </row>
    <row r="36" spans="1:10" ht="30">
      <c r="A36" s="302" t="s">
        <v>188</v>
      </c>
      <c r="C36" s="303">
        <v>2</v>
      </c>
      <c r="D36" s="99"/>
      <c r="E36" s="303">
        <v>-3</v>
      </c>
      <c r="H36" s="116"/>
      <c r="J36" s="116"/>
    </row>
    <row r="37" spans="1:5" ht="15">
      <c r="A37" s="105" t="s">
        <v>99</v>
      </c>
      <c r="B37" s="37">
        <v>12</v>
      </c>
      <c r="C37" s="131">
        <f>SUM(C34:C36)</f>
        <v>-406</v>
      </c>
      <c r="D37" s="107"/>
      <c r="E37" s="131">
        <f>SUM(E34:E36)</f>
        <v>550</v>
      </c>
    </row>
    <row r="38" spans="1:5" ht="12" customHeight="1">
      <c r="A38" s="105"/>
      <c r="B38" s="58"/>
      <c r="C38" s="129"/>
      <c r="D38" s="122"/>
      <c r="E38" s="129"/>
    </row>
    <row r="39" spans="1:5" ht="15.75" thickBot="1">
      <c r="A39" s="105" t="s">
        <v>86</v>
      </c>
      <c r="B39" s="125"/>
      <c r="C39" s="137">
        <f>C30+C37</f>
        <v>21869</v>
      </c>
      <c r="D39" s="122"/>
      <c r="E39" s="137">
        <f>E30+E37</f>
        <v>36833</v>
      </c>
    </row>
    <row r="40" spans="1:5" ht="22.5" customHeight="1" thickTop="1">
      <c r="A40" s="108"/>
      <c r="B40" s="125"/>
      <c r="C40" s="130"/>
      <c r="D40" s="122"/>
      <c r="E40" s="130"/>
    </row>
    <row r="41" spans="1:5" ht="15.75" customHeight="1">
      <c r="A41" s="108"/>
      <c r="B41" s="125"/>
      <c r="C41" s="130"/>
      <c r="D41" s="122"/>
      <c r="E41" s="130"/>
    </row>
    <row r="42" spans="1:5" ht="13.5">
      <c r="A42" s="40" t="s">
        <v>135</v>
      </c>
      <c r="B42" s="37">
        <v>26</v>
      </c>
      <c r="C42" s="162">
        <f>'[3]28 е'!$D$10</f>
        <v>0.13683815447498263</v>
      </c>
      <c r="D42" s="106"/>
      <c r="E42" s="274">
        <v>0.3</v>
      </c>
    </row>
    <row r="43" spans="1:5" ht="13.5">
      <c r="A43" s="40" t="s">
        <v>155</v>
      </c>
      <c r="B43" s="37">
        <v>26</v>
      </c>
      <c r="C43" s="162">
        <f>'[3]28 е'!$D$24</f>
        <v>0.1354617249922137</v>
      </c>
      <c r="D43" s="106"/>
      <c r="E43" s="274">
        <v>0.29</v>
      </c>
    </row>
    <row r="44" spans="1:4" ht="13.5">
      <c r="A44" s="53"/>
      <c r="D44" s="159"/>
    </row>
    <row r="45" spans="1:4" ht="13.5">
      <c r="A45" s="53"/>
      <c r="D45" s="159"/>
    </row>
    <row r="46" spans="1:4" ht="13.5">
      <c r="A46" s="53"/>
      <c r="D46" s="159"/>
    </row>
    <row r="47" spans="1:3" ht="13.5">
      <c r="A47" s="98" t="s">
        <v>210</v>
      </c>
      <c r="C47" s="152"/>
    </row>
    <row r="51" spans="1:3" ht="15">
      <c r="A51" s="13" t="s">
        <v>60</v>
      </c>
      <c r="C51" s="36"/>
    </row>
    <row r="52" ht="15">
      <c r="A52" s="72" t="s">
        <v>61</v>
      </c>
    </row>
    <row r="53" ht="13.5">
      <c r="A53" s="72"/>
    </row>
    <row r="54" ht="13.5">
      <c r="A54" s="72"/>
    </row>
    <row r="55" ht="15">
      <c r="A55" s="13" t="s">
        <v>78</v>
      </c>
    </row>
    <row r="56" ht="15">
      <c r="A56" s="72" t="s">
        <v>79</v>
      </c>
    </row>
    <row r="57" ht="13.5">
      <c r="A57" s="72"/>
    </row>
    <row r="58" ht="13.5">
      <c r="A58" s="72"/>
    </row>
    <row r="59" ht="13.5">
      <c r="A59" s="78" t="s">
        <v>76</v>
      </c>
    </row>
    <row r="60" ht="13.5">
      <c r="A60" s="146" t="s">
        <v>108</v>
      </c>
    </row>
    <row r="61" ht="13.5">
      <c r="A61" s="215" t="s">
        <v>125</v>
      </c>
    </row>
    <row r="62" spans="1:2" ht="13.5">
      <c r="A62" s="150"/>
      <c r="B62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SheetLayoutView="100" zoomScalePageLayoutView="0" workbookViewId="0" topLeftCell="A25">
      <selection activeCell="H36" sqref="H36"/>
    </sheetView>
  </sheetViews>
  <sheetFormatPr defaultColWidth="11.421875" defaultRowHeight="12.75"/>
  <cols>
    <col min="1" max="1" width="61.00390625" style="0" customWidth="1"/>
    <col min="2" max="2" width="12.28125" style="0" customWidth="1"/>
    <col min="3" max="3" width="14.421875" style="0" customWidth="1"/>
    <col min="4" max="4" width="9.28125" style="298" customWidth="1"/>
    <col min="5" max="5" width="14.140625" style="0" customWidth="1"/>
    <col min="6" max="6" width="1.421875" style="0" customWidth="1"/>
    <col min="7" max="7" width="6.00390625" style="0" customWidth="1"/>
    <col min="8" max="16384" width="8.8515625" style="0" customWidth="1"/>
  </cols>
  <sheetData>
    <row r="1" spans="1:7" ht="13.5">
      <c r="A1" s="32" t="s">
        <v>35</v>
      </c>
      <c r="B1" s="80"/>
      <c r="C1" s="80"/>
      <c r="D1" s="281"/>
      <c r="E1" s="80"/>
      <c r="F1" s="80"/>
      <c r="G1" s="32"/>
    </row>
    <row r="2" spans="1:7" ht="13.5">
      <c r="A2" s="33" t="s">
        <v>127</v>
      </c>
      <c r="B2" s="81"/>
      <c r="C2" s="81"/>
      <c r="D2" s="281"/>
      <c r="E2" s="81"/>
      <c r="F2" s="81"/>
      <c r="G2" s="33"/>
    </row>
    <row r="3" spans="1:7" ht="13.5">
      <c r="A3" s="33" t="s">
        <v>198</v>
      </c>
      <c r="B3" s="82"/>
      <c r="C3" s="82"/>
      <c r="D3" s="282"/>
      <c r="E3" s="82"/>
      <c r="F3" s="82"/>
      <c r="G3" s="18"/>
    </row>
    <row r="4" spans="1:8" ht="26.25" customHeight="1">
      <c r="A4" s="87"/>
      <c r="B4" s="315" t="s">
        <v>5</v>
      </c>
      <c r="C4" s="316" t="s">
        <v>199</v>
      </c>
      <c r="D4" s="283"/>
      <c r="E4" s="316" t="s">
        <v>149</v>
      </c>
      <c r="F4" s="85"/>
      <c r="G4" s="160"/>
      <c r="H4" s="213"/>
    </row>
    <row r="5" spans="2:7" ht="12" customHeight="1">
      <c r="B5" s="315"/>
      <c r="C5" s="316"/>
      <c r="D5" s="283"/>
      <c r="E5" s="316"/>
      <c r="F5" s="85"/>
      <c r="G5" s="216"/>
    </row>
    <row r="6" spans="2:7" ht="15.75" customHeight="1">
      <c r="B6" s="112"/>
      <c r="C6" s="155"/>
      <c r="D6" s="284"/>
      <c r="E6" s="217"/>
      <c r="F6" s="85"/>
      <c r="G6" s="217"/>
    </row>
    <row r="7" spans="1:7" ht="13.5">
      <c r="A7" s="33" t="s">
        <v>4</v>
      </c>
      <c r="B7" s="38"/>
      <c r="C7" s="38"/>
      <c r="D7" s="285"/>
      <c r="E7" s="38"/>
      <c r="F7" s="38"/>
      <c r="G7" s="38"/>
    </row>
    <row r="8" spans="1:7" ht="13.5">
      <c r="A8" s="33" t="s">
        <v>10</v>
      </c>
      <c r="B8" s="35"/>
      <c r="C8" s="35"/>
      <c r="D8" s="286"/>
      <c r="E8" s="35"/>
      <c r="F8" s="35"/>
      <c r="G8" s="35"/>
    </row>
    <row r="9" spans="1:7" ht="13.5">
      <c r="A9" s="18" t="s">
        <v>37</v>
      </c>
      <c r="B9" s="41">
        <v>13</v>
      </c>
      <c r="C9" s="163">
        <f>203966</f>
        <v>203966</v>
      </c>
      <c r="D9" s="287"/>
      <c r="E9" s="163">
        <v>209456</v>
      </c>
      <c r="F9" s="41"/>
      <c r="G9" s="63"/>
    </row>
    <row r="10" spans="1:7" ht="13.5">
      <c r="A10" s="23" t="s">
        <v>22</v>
      </c>
      <c r="B10" s="41">
        <v>14</v>
      </c>
      <c r="C10" s="163">
        <v>7263</v>
      </c>
      <c r="D10" s="287"/>
      <c r="E10" s="163">
        <v>5893</v>
      </c>
      <c r="F10" s="41"/>
      <c r="G10" s="63"/>
    </row>
    <row r="11" spans="1:7" ht="13.5">
      <c r="A11" s="18" t="s">
        <v>38</v>
      </c>
      <c r="B11" s="41">
        <v>15</v>
      </c>
      <c r="C11" s="163">
        <v>49935</v>
      </c>
      <c r="D11" s="287"/>
      <c r="E11" s="163">
        <v>49886</v>
      </c>
      <c r="F11" s="41"/>
      <c r="G11" s="63"/>
    </row>
    <row r="12" spans="1:7" ht="13.5">
      <c r="A12" s="23" t="s">
        <v>39</v>
      </c>
      <c r="B12" s="41">
        <v>16</v>
      </c>
      <c r="C12" s="163">
        <v>91256</v>
      </c>
      <c r="D12" s="287"/>
      <c r="E12" s="163">
        <v>90655</v>
      </c>
      <c r="F12" s="41"/>
      <c r="G12" s="63"/>
    </row>
    <row r="13" spans="1:7" ht="13.5">
      <c r="A13" s="23" t="s">
        <v>161</v>
      </c>
      <c r="B13" s="41">
        <v>17</v>
      </c>
      <c r="C13" s="163">
        <v>112100</v>
      </c>
      <c r="D13" s="287"/>
      <c r="E13" s="163">
        <v>112094</v>
      </c>
      <c r="F13" s="41"/>
      <c r="G13" s="63"/>
    </row>
    <row r="14" spans="1:7" ht="13.5">
      <c r="A14" s="164" t="s">
        <v>121</v>
      </c>
      <c r="B14" s="41">
        <v>18</v>
      </c>
      <c r="C14" s="163">
        <v>12448</v>
      </c>
      <c r="D14" s="287"/>
      <c r="E14" s="163">
        <v>3870</v>
      </c>
      <c r="F14" s="41"/>
      <c r="G14" s="63"/>
    </row>
    <row r="15" spans="1:7" ht="15">
      <c r="A15" s="119" t="s">
        <v>97</v>
      </c>
      <c r="B15" s="41">
        <v>19</v>
      </c>
      <c r="C15" s="163">
        <v>30016</v>
      </c>
      <c r="D15" s="287"/>
      <c r="E15" s="163">
        <v>62664</v>
      </c>
      <c r="F15" s="41"/>
      <c r="G15" s="211"/>
    </row>
    <row r="16" spans="1:7" ht="15">
      <c r="A16" s="119" t="s">
        <v>98</v>
      </c>
      <c r="B16" s="41">
        <v>20</v>
      </c>
      <c r="C16" s="163">
        <v>3471</v>
      </c>
      <c r="D16" s="287"/>
      <c r="E16" s="163">
        <v>3357</v>
      </c>
      <c r="F16" s="41"/>
      <c r="G16" s="211"/>
    </row>
    <row r="17" spans="1:11" ht="13.5">
      <c r="A17" s="15"/>
      <c r="B17" s="140"/>
      <c r="C17" s="65">
        <f>SUM(C9:C16)</f>
        <v>510455</v>
      </c>
      <c r="D17" s="288"/>
      <c r="E17" s="65">
        <f>SUM(E9:E16)</f>
        <v>537875</v>
      </c>
      <c r="F17" s="35"/>
      <c r="G17" s="66"/>
      <c r="K17" s="160" t="s">
        <v>71</v>
      </c>
    </row>
    <row r="18" spans="1:7" ht="14.25" customHeight="1">
      <c r="A18" s="33" t="s">
        <v>11</v>
      </c>
      <c r="B18" s="35"/>
      <c r="C18" s="64"/>
      <c r="D18" s="289"/>
      <c r="E18" s="64"/>
      <c r="F18" s="35"/>
      <c r="G18" s="64"/>
    </row>
    <row r="19" spans="1:7" ht="13.5">
      <c r="A19" s="18" t="s">
        <v>7</v>
      </c>
      <c r="B19" s="41">
        <v>21</v>
      </c>
      <c r="C19" s="63">
        <f>122030</f>
        <v>122030</v>
      </c>
      <c r="D19" s="290"/>
      <c r="E19" s="63">
        <v>106651</v>
      </c>
      <c r="F19" s="41"/>
      <c r="G19" s="63"/>
    </row>
    <row r="20" spans="1:7" ht="13.5">
      <c r="A20" s="18" t="s">
        <v>45</v>
      </c>
      <c r="B20" s="41">
        <v>22</v>
      </c>
      <c r="C20" s="63">
        <v>93658</v>
      </c>
      <c r="D20" s="290"/>
      <c r="E20" s="63">
        <v>84714</v>
      </c>
      <c r="F20" s="212"/>
      <c r="G20" s="211"/>
    </row>
    <row r="21" spans="1:7" ht="13.5">
      <c r="A21" s="18" t="s">
        <v>90</v>
      </c>
      <c r="B21" s="41">
        <v>23</v>
      </c>
      <c r="C21" s="163">
        <v>24626</v>
      </c>
      <c r="D21" s="287"/>
      <c r="E21" s="163">
        <v>22759</v>
      </c>
      <c r="F21" s="41"/>
      <c r="G21" s="211"/>
    </row>
    <row r="22" spans="1:7" ht="13.5">
      <c r="A22" s="15" t="s">
        <v>113</v>
      </c>
      <c r="B22" s="41" t="s">
        <v>158</v>
      </c>
      <c r="C22" s="63">
        <v>11320</v>
      </c>
      <c r="D22" s="290"/>
      <c r="E22" s="63">
        <v>11203</v>
      </c>
      <c r="F22" s="41"/>
      <c r="G22" s="211"/>
    </row>
    <row r="23" spans="1:10" ht="13.5">
      <c r="A23" s="15" t="s">
        <v>62</v>
      </c>
      <c r="B23" s="41" t="s">
        <v>159</v>
      </c>
      <c r="C23" s="163">
        <v>8992</v>
      </c>
      <c r="D23" s="287"/>
      <c r="E23" s="163">
        <v>6001</v>
      </c>
      <c r="F23" s="41"/>
      <c r="G23" s="63"/>
      <c r="J23" s="226"/>
    </row>
    <row r="24" spans="1:7" ht="13.5">
      <c r="A24" s="18" t="s">
        <v>32</v>
      </c>
      <c r="B24" s="41">
        <v>25</v>
      </c>
      <c r="C24" s="63">
        <v>4711</v>
      </c>
      <c r="D24" s="290"/>
      <c r="E24" s="63">
        <v>105354</v>
      </c>
      <c r="F24" s="41"/>
      <c r="G24" s="63"/>
    </row>
    <row r="25" spans="1:7" ht="13.5">
      <c r="A25" s="33"/>
      <c r="B25" s="35"/>
      <c r="C25" s="65">
        <f>SUM(C19:C24)</f>
        <v>265337</v>
      </c>
      <c r="D25" s="288"/>
      <c r="E25" s="65">
        <f>SUM(E19:E24)</f>
        <v>336682</v>
      </c>
      <c r="F25" s="35"/>
      <c r="G25" s="66"/>
    </row>
    <row r="26" spans="1:7" ht="8.25" customHeight="1">
      <c r="A26" s="33"/>
      <c r="B26" s="35"/>
      <c r="C26" s="66"/>
      <c r="D26" s="288"/>
      <c r="E26" s="66"/>
      <c r="F26" s="35"/>
      <c r="G26" s="66"/>
    </row>
    <row r="27" spans="1:7" ht="15.75" customHeight="1" thickBot="1">
      <c r="A27" s="33" t="s">
        <v>53</v>
      </c>
      <c r="B27" s="140"/>
      <c r="C27" s="67">
        <f>SUM(C17+C25)</f>
        <v>775792</v>
      </c>
      <c r="D27" s="288"/>
      <c r="E27" s="67">
        <f>SUM(E17+E25)</f>
        <v>874557</v>
      </c>
      <c r="F27" s="35"/>
      <c r="G27" s="66"/>
    </row>
    <row r="28" spans="1:7" ht="10.5" customHeight="1" thickTop="1">
      <c r="A28" s="18"/>
      <c r="B28" s="41"/>
      <c r="C28" s="64"/>
      <c r="D28" s="289"/>
      <c r="E28" s="64"/>
      <c r="F28" s="41"/>
      <c r="G28" s="64"/>
    </row>
    <row r="29" spans="1:7" ht="15.75" customHeight="1">
      <c r="A29" s="33" t="s">
        <v>15</v>
      </c>
      <c r="B29" s="38"/>
      <c r="C29" s="88"/>
      <c r="D29" s="291"/>
      <c r="E29" s="88"/>
      <c r="F29" s="38"/>
      <c r="G29" s="88"/>
    </row>
    <row r="30" spans="1:7" ht="17.25" customHeight="1">
      <c r="A30" s="33" t="s">
        <v>40</v>
      </c>
      <c r="B30" s="38"/>
      <c r="C30" s="88"/>
      <c r="D30" s="291"/>
      <c r="E30" s="88"/>
      <c r="F30" s="38"/>
      <c r="G30" s="88"/>
    </row>
    <row r="31" spans="1:7" ht="13.5">
      <c r="A31" s="18" t="s">
        <v>26</v>
      </c>
      <c r="B31" s="75"/>
      <c r="C31" s="118">
        <v>179100</v>
      </c>
      <c r="D31" s="292"/>
      <c r="E31" s="118">
        <v>172591</v>
      </c>
      <c r="F31" s="75"/>
      <c r="G31" s="118"/>
    </row>
    <row r="32" spans="1:9" ht="13.5">
      <c r="A32" s="18" t="s">
        <v>91</v>
      </c>
      <c r="B32" s="75"/>
      <c r="C32" s="118">
        <v>-53616</v>
      </c>
      <c r="D32" s="292"/>
      <c r="E32" s="118">
        <v>-57452</v>
      </c>
      <c r="F32" s="75"/>
      <c r="G32" s="118"/>
      <c r="I32" s="101"/>
    </row>
    <row r="33" spans="1:10" ht="13.5">
      <c r="A33" s="18" t="s">
        <v>70</v>
      </c>
      <c r="B33" s="75"/>
      <c r="C33" s="118">
        <f>465634</f>
        <v>465634</v>
      </c>
      <c r="D33" s="292"/>
      <c r="E33" s="118">
        <f>435289+9840</f>
        <v>445129</v>
      </c>
      <c r="F33" s="212"/>
      <c r="G33" s="118"/>
      <c r="J33" s="101"/>
    </row>
    <row r="34" spans="1:7" ht="13.5">
      <c r="A34" s="18" t="s">
        <v>138</v>
      </c>
      <c r="B34" s="75"/>
      <c r="C34" s="118">
        <v>162</v>
      </c>
      <c r="D34" s="292"/>
      <c r="E34" s="299">
        <f>11697-9840</f>
        <v>1857</v>
      </c>
      <c r="F34" s="75"/>
      <c r="G34" s="118"/>
    </row>
    <row r="35" spans="1:8" ht="13.5">
      <c r="A35" s="18" t="s">
        <v>88</v>
      </c>
      <c r="B35" s="75"/>
      <c r="C35" s="118">
        <v>24347</v>
      </c>
      <c r="D35" s="292"/>
      <c r="E35" s="118">
        <v>14000</v>
      </c>
      <c r="F35" s="75"/>
      <c r="G35" s="211"/>
      <c r="H35" s="101"/>
    </row>
    <row r="36" spans="1:7" ht="13.5">
      <c r="A36" s="33"/>
      <c r="B36" s="38">
        <v>26</v>
      </c>
      <c r="C36" s="227">
        <f>SUM(C31:C35)</f>
        <v>615627</v>
      </c>
      <c r="D36" s="293"/>
      <c r="E36" s="227">
        <f>SUM(E31:E35)</f>
        <v>576125</v>
      </c>
      <c r="F36" s="41"/>
      <c r="G36" s="69"/>
    </row>
    <row r="37" spans="1:7" ht="13.5">
      <c r="A37" s="33" t="s">
        <v>41</v>
      </c>
      <c r="B37" s="35"/>
      <c r="C37" s="118"/>
      <c r="D37" s="292"/>
      <c r="E37" s="118"/>
      <c r="F37" s="35"/>
      <c r="G37" s="64"/>
    </row>
    <row r="38" spans="1:7" ht="13.5">
      <c r="A38" s="33" t="s">
        <v>34</v>
      </c>
      <c r="B38" s="75"/>
      <c r="C38" s="118"/>
      <c r="D38" s="292"/>
      <c r="E38" s="118"/>
      <c r="F38" s="75"/>
      <c r="G38" s="64"/>
    </row>
    <row r="39" spans="1:8" ht="13.5">
      <c r="A39" s="18" t="s">
        <v>63</v>
      </c>
      <c r="B39" s="75">
        <v>27</v>
      </c>
      <c r="C39" s="118">
        <v>34961</v>
      </c>
      <c r="D39" s="292"/>
      <c r="E39" s="118">
        <v>35698</v>
      </c>
      <c r="F39" s="75"/>
      <c r="G39" s="118"/>
      <c r="H39" s="226"/>
    </row>
    <row r="40" spans="1:7" ht="13.5">
      <c r="A40" s="23" t="s">
        <v>18</v>
      </c>
      <c r="B40" s="75">
        <v>28</v>
      </c>
      <c r="C40" s="118">
        <v>3712</v>
      </c>
      <c r="D40" s="292"/>
      <c r="E40" s="118">
        <v>3304</v>
      </c>
      <c r="F40" s="75"/>
      <c r="G40" s="211"/>
    </row>
    <row r="41" spans="1:7" ht="13.5">
      <c r="A41" s="126" t="s">
        <v>102</v>
      </c>
      <c r="B41" s="75">
        <v>29</v>
      </c>
      <c r="C41" s="118">
        <v>4509</v>
      </c>
      <c r="D41" s="292"/>
      <c r="E41" s="118">
        <v>4791</v>
      </c>
      <c r="F41" s="75"/>
      <c r="G41" s="118"/>
    </row>
    <row r="42" spans="1:7" ht="13.5">
      <c r="A42" s="126" t="s">
        <v>148</v>
      </c>
      <c r="B42" s="75">
        <v>30</v>
      </c>
      <c r="C42" s="118">
        <v>14113</v>
      </c>
      <c r="D42" s="292"/>
      <c r="E42" s="118">
        <v>14774</v>
      </c>
      <c r="F42" s="75"/>
      <c r="G42" s="118"/>
    </row>
    <row r="43" spans="1:7" ht="13.5">
      <c r="A43" s="126" t="s">
        <v>139</v>
      </c>
      <c r="B43" s="75">
        <v>31</v>
      </c>
      <c r="C43" s="118">
        <v>2302</v>
      </c>
      <c r="D43" s="292"/>
      <c r="E43" s="118">
        <v>2250</v>
      </c>
      <c r="F43" s="75"/>
      <c r="G43" s="118"/>
    </row>
    <row r="44" spans="1:8" ht="13.5">
      <c r="A44" s="18" t="s">
        <v>103</v>
      </c>
      <c r="B44" s="75">
        <v>32</v>
      </c>
      <c r="C44" s="118">
        <v>5695</v>
      </c>
      <c r="D44" s="292"/>
      <c r="E44" s="118">
        <v>5274</v>
      </c>
      <c r="F44" s="75"/>
      <c r="G44" s="118"/>
      <c r="H44" s="101"/>
    </row>
    <row r="45" spans="1:7" ht="13.5">
      <c r="A45" s="15"/>
      <c r="B45" s="35"/>
      <c r="C45" s="227">
        <f>SUM(C39:C44)</f>
        <v>65292</v>
      </c>
      <c r="D45" s="293"/>
      <c r="E45" s="227">
        <f>SUM(E39:E44)</f>
        <v>66091</v>
      </c>
      <c r="F45" s="35"/>
      <c r="G45" s="69"/>
    </row>
    <row r="46" spans="3:5" ht="8.25" customHeight="1">
      <c r="C46" s="118"/>
      <c r="D46" s="292"/>
      <c r="E46" s="118"/>
    </row>
    <row r="47" spans="1:7" ht="13.5">
      <c r="A47" s="33" t="s">
        <v>23</v>
      </c>
      <c r="B47" s="90"/>
      <c r="C47" s="118"/>
      <c r="D47" s="292"/>
      <c r="E47" s="118"/>
      <c r="F47" s="90"/>
      <c r="G47" s="91"/>
    </row>
    <row r="48" spans="1:9" ht="13.5">
      <c r="A48" s="24" t="s">
        <v>64</v>
      </c>
      <c r="B48" s="41">
        <v>33</v>
      </c>
      <c r="C48" s="118">
        <v>39421</v>
      </c>
      <c r="D48" s="292"/>
      <c r="E48" s="118">
        <v>44838</v>
      </c>
      <c r="F48" s="41"/>
      <c r="G48" s="118"/>
      <c r="I48" s="101"/>
    </row>
    <row r="49" spans="1:7" ht="13.5">
      <c r="A49" s="24" t="s">
        <v>69</v>
      </c>
      <c r="B49" s="41">
        <v>27</v>
      </c>
      <c r="C49" s="118">
        <v>1729</v>
      </c>
      <c r="D49" s="292"/>
      <c r="E49" s="118">
        <v>854</v>
      </c>
      <c r="F49" s="41"/>
      <c r="G49" s="118"/>
    </row>
    <row r="50" spans="1:7" ht="13.5">
      <c r="A50" s="24" t="s">
        <v>92</v>
      </c>
      <c r="B50" s="41">
        <v>34</v>
      </c>
      <c r="C50" s="118">
        <v>11243</v>
      </c>
      <c r="D50" s="292"/>
      <c r="E50" s="118">
        <v>21723</v>
      </c>
      <c r="F50" s="41"/>
      <c r="G50" s="118"/>
    </row>
    <row r="51" spans="1:7" ht="13.5">
      <c r="A51" s="24" t="s">
        <v>46</v>
      </c>
      <c r="B51" s="41">
        <v>35</v>
      </c>
      <c r="C51" s="118">
        <v>13462</v>
      </c>
      <c r="D51" s="292"/>
      <c r="E51" s="118">
        <v>100043</v>
      </c>
      <c r="F51" s="41"/>
      <c r="G51" s="118"/>
    </row>
    <row r="52" spans="1:7" ht="13.5">
      <c r="A52" s="24" t="s">
        <v>42</v>
      </c>
      <c r="B52" s="41">
        <v>36</v>
      </c>
      <c r="C52" s="118">
        <v>1382</v>
      </c>
      <c r="D52" s="292"/>
      <c r="E52" s="118">
        <v>2515</v>
      </c>
      <c r="F52" s="41"/>
      <c r="G52" s="118"/>
    </row>
    <row r="53" spans="1:7" ht="16.5" customHeight="1">
      <c r="A53" s="52" t="s">
        <v>54</v>
      </c>
      <c r="B53" s="41">
        <v>37</v>
      </c>
      <c r="C53" s="118">
        <v>11926</v>
      </c>
      <c r="D53" s="292"/>
      <c r="E53" s="118">
        <v>10581</v>
      </c>
      <c r="F53" s="41"/>
      <c r="G53" s="118"/>
    </row>
    <row r="54" spans="1:7" ht="13.5">
      <c r="A54" s="24" t="s">
        <v>24</v>
      </c>
      <c r="B54" s="41">
        <v>38</v>
      </c>
      <c r="C54" s="63">
        <v>15710</v>
      </c>
      <c r="D54" s="290"/>
      <c r="E54" s="63">
        <v>51787</v>
      </c>
      <c r="F54" s="41"/>
      <c r="G54" s="211"/>
    </row>
    <row r="55" spans="1:7" ht="13.5">
      <c r="A55" s="33"/>
      <c r="B55" s="35"/>
      <c r="C55" s="68">
        <f>SUM(C48:C54)</f>
        <v>94873</v>
      </c>
      <c r="D55" s="294"/>
      <c r="E55" s="68">
        <f>SUM(E48:E54)</f>
        <v>232341</v>
      </c>
      <c r="F55" s="35"/>
      <c r="G55" s="69"/>
    </row>
    <row r="56" spans="1:7" ht="6.75" customHeight="1">
      <c r="A56" s="33"/>
      <c r="B56" s="35"/>
      <c r="C56" s="69"/>
      <c r="D56" s="294"/>
      <c r="E56" s="69"/>
      <c r="F56" s="35"/>
      <c r="G56" s="69"/>
    </row>
    <row r="57" spans="1:7" ht="13.5">
      <c r="A57" s="89" t="s">
        <v>43</v>
      </c>
      <c r="B57" s="35"/>
      <c r="C57" s="70">
        <f>C45+C55</f>
        <v>160165</v>
      </c>
      <c r="D57" s="294"/>
      <c r="E57" s="70">
        <f>E45+E55</f>
        <v>298432</v>
      </c>
      <c r="F57" s="35"/>
      <c r="G57" s="69"/>
    </row>
    <row r="58" spans="1:7" ht="5.25" customHeight="1">
      <c r="A58" s="92"/>
      <c r="B58" s="35"/>
      <c r="C58" s="69"/>
      <c r="D58" s="294"/>
      <c r="E58" s="69"/>
      <c r="F58" s="35"/>
      <c r="G58" s="69"/>
    </row>
    <row r="59" spans="1:7" ht="15" thickBot="1">
      <c r="A59" s="33" t="s">
        <v>44</v>
      </c>
      <c r="B59" s="35"/>
      <c r="C59" s="71">
        <f>C36+C57</f>
        <v>775792</v>
      </c>
      <c r="D59" s="294"/>
      <c r="E59" s="71">
        <f>E36+E57</f>
        <v>874557</v>
      </c>
      <c r="F59" s="35"/>
      <c r="G59" s="69"/>
    </row>
    <row r="60" spans="1:7" ht="7.5" customHeight="1" thickTop="1">
      <c r="A60" s="18"/>
      <c r="B60" s="41"/>
      <c r="C60" s="41"/>
      <c r="D60" s="295"/>
      <c r="E60" s="121"/>
      <c r="F60" s="41"/>
      <c r="G60" s="121"/>
    </row>
    <row r="61" spans="1:7" ht="17.25" customHeight="1">
      <c r="A61" s="18"/>
      <c r="B61" s="41"/>
      <c r="C61" s="300"/>
      <c r="D61" s="295"/>
      <c r="E61" s="121"/>
      <c r="F61" s="41"/>
      <c r="G61" s="121"/>
    </row>
    <row r="62" spans="1:7" ht="11.25" customHeight="1">
      <c r="A62" s="18"/>
      <c r="B62" s="41"/>
      <c r="C62" s="252"/>
      <c r="D62" s="295"/>
      <c r="E62" s="252"/>
      <c r="F62" s="41"/>
      <c r="G62" s="252"/>
    </row>
    <row r="63" spans="1:7" ht="15" customHeight="1">
      <c r="A63" s="96" t="str">
        <f>'IS'!A47</f>
        <v>Приложенията на страници от 5 до 145  са неразделна част от индивидуалния финансов отчет.</v>
      </c>
      <c r="B63" s="97"/>
      <c r="C63" s="97"/>
      <c r="D63" s="296"/>
      <c r="E63" s="145"/>
      <c r="F63" s="145"/>
      <c r="G63" s="145"/>
    </row>
    <row r="64" spans="1:7" ht="6.75" customHeight="1">
      <c r="A64" s="96"/>
      <c r="B64" s="97"/>
      <c r="C64" s="97"/>
      <c r="D64" s="296"/>
      <c r="E64" s="145"/>
      <c r="F64" s="145"/>
      <c r="G64" s="145"/>
    </row>
    <row r="65" spans="1:7" s="14" customFormat="1" ht="15">
      <c r="A65" s="13" t="s">
        <v>60</v>
      </c>
      <c r="B65" s="37"/>
      <c r="C65" s="37"/>
      <c r="D65" s="297"/>
      <c r="E65" s="142"/>
      <c r="F65" s="37"/>
      <c r="G65" s="141"/>
    </row>
    <row r="66" spans="1:7" s="14" customFormat="1" ht="13.5" customHeight="1">
      <c r="A66" s="72" t="s">
        <v>61</v>
      </c>
      <c r="B66" s="37"/>
      <c r="C66" s="37"/>
      <c r="D66" s="297"/>
      <c r="E66" s="37"/>
      <c r="F66" s="37"/>
      <c r="G66" s="141"/>
    </row>
    <row r="67" spans="1:7" s="14" customFormat="1" ht="6" customHeight="1">
      <c r="A67" s="72"/>
      <c r="B67" s="37"/>
      <c r="C67" s="37"/>
      <c r="D67" s="297"/>
      <c r="E67" s="37"/>
      <c r="F67" s="37"/>
      <c r="G67" s="37"/>
    </row>
    <row r="68" spans="1:7" s="14" customFormat="1" ht="13.5" customHeight="1">
      <c r="A68" s="13" t="str">
        <f>'IS'!A55</f>
        <v>Финансов директор: </v>
      </c>
      <c r="B68" s="37"/>
      <c r="C68" s="37"/>
      <c r="D68" s="297"/>
      <c r="E68" s="37"/>
      <c r="F68" s="37"/>
      <c r="G68" s="37"/>
    </row>
    <row r="69" spans="1:7" s="14" customFormat="1" ht="12.75" customHeight="1">
      <c r="A69" s="72" t="str">
        <f>'IS'!A56</f>
        <v>Борис Борисов</v>
      </c>
      <c r="B69" s="37"/>
      <c r="C69" s="37"/>
      <c r="D69" s="297"/>
      <c r="E69" s="37"/>
      <c r="F69" s="37"/>
      <c r="G69" s="141"/>
    </row>
    <row r="70" spans="1:7" s="14" customFormat="1" ht="4.5" customHeight="1">
      <c r="A70" s="72"/>
      <c r="B70" s="37"/>
      <c r="C70" s="37"/>
      <c r="D70" s="297"/>
      <c r="E70" s="37"/>
      <c r="F70" s="37"/>
      <c r="G70" s="37"/>
    </row>
    <row r="71" spans="1:7" s="14" customFormat="1" ht="12" customHeight="1">
      <c r="A71" s="78" t="s">
        <v>76</v>
      </c>
      <c r="B71" s="37"/>
      <c r="C71" s="37"/>
      <c r="D71" s="297"/>
      <c r="E71" s="37"/>
      <c r="F71" s="37"/>
      <c r="G71" s="37"/>
    </row>
    <row r="72" spans="1:7" s="14" customFormat="1" ht="12.75" customHeight="1">
      <c r="A72" s="79" t="s">
        <v>51</v>
      </c>
      <c r="B72" s="37"/>
      <c r="C72" s="37"/>
      <c r="D72" s="297"/>
      <c r="E72" s="37"/>
      <c r="F72" s="37"/>
      <c r="G72" s="37"/>
    </row>
  </sheetData>
  <sheetProtection/>
  <mergeCells count="3">
    <mergeCell ref="B4:B5"/>
    <mergeCell ref="E4:E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7"/>
  <sheetViews>
    <sheetView view="pageBreakPreview" zoomScaleSheetLayoutView="100" zoomScalePageLayoutView="0" workbookViewId="0" topLeftCell="A34">
      <selection activeCell="A30" sqref="A30:A31"/>
    </sheetView>
  </sheetViews>
  <sheetFormatPr defaultColWidth="2.57421875" defaultRowHeight="12.75"/>
  <cols>
    <col min="1" max="1" width="70.003906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421875" style="4" customWidth="1"/>
    <col min="27" max="16384" width="2.421875" style="4" customWidth="1"/>
  </cols>
  <sheetData>
    <row r="1" spans="1:5" s="2" customFormat="1" ht="15">
      <c r="A1" s="317" t="str">
        <f>SFP!A1</f>
        <v>СОФАРМА АД</v>
      </c>
      <c r="B1" s="318"/>
      <c r="C1" s="318"/>
      <c r="D1" s="318"/>
      <c r="E1" s="318"/>
    </row>
    <row r="2" spans="1:5" s="3" customFormat="1" ht="15">
      <c r="A2" s="319" t="s">
        <v>129</v>
      </c>
      <c r="B2" s="320"/>
      <c r="C2" s="320"/>
      <c r="D2" s="320"/>
      <c r="E2" s="320"/>
    </row>
    <row r="3" spans="1:5" s="3" customFormat="1" ht="15">
      <c r="A3" s="83" t="str">
        <f>'IS'!A3</f>
        <v>за периода, завършващ на 30 юни 2024 година</v>
      </c>
      <c r="B3" s="44"/>
      <c r="C3" s="44"/>
      <c r="D3" s="44"/>
      <c r="E3" s="44"/>
    </row>
    <row r="4" spans="1:5" ht="17.25" customHeight="1">
      <c r="A4" s="321" t="s">
        <v>5</v>
      </c>
      <c r="B4" s="321"/>
      <c r="C4" s="56">
        <v>2024</v>
      </c>
      <c r="D4" s="59"/>
      <c r="E4" s="56">
        <v>2023</v>
      </c>
    </row>
    <row r="5" spans="1:5" ht="14.25" customHeight="1">
      <c r="A5" s="45"/>
      <c r="B5" s="12"/>
      <c r="C5" s="42" t="s">
        <v>9</v>
      </c>
      <c r="D5" s="12"/>
      <c r="E5" s="42" t="s">
        <v>9</v>
      </c>
    </row>
    <row r="6" spans="1:5" ht="12.75" customHeight="1">
      <c r="A6" s="45"/>
      <c r="B6" s="12"/>
      <c r="C6" s="155"/>
      <c r="D6" s="12"/>
      <c r="E6" s="155" t="s">
        <v>117</v>
      </c>
    </row>
    <row r="7" spans="1:5" ht="15">
      <c r="A7" s="43" t="s">
        <v>12</v>
      </c>
      <c r="B7" s="46"/>
      <c r="C7" s="47"/>
      <c r="D7" s="46"/>
      <c r="E7" s="47"/>
    </row>
    <row r="8" spans="1:5" ht="15">
      <c r="A8" s="48" t="s">
        <v>6</v>
      </c>
      <c r="B8" s="46"/>
      <c r="C8" s="73">
        <v>121546</v>
      </c>
      <c r="D8" s="46"/>
      <c r="E8" s="73">
        <v>101698</v>
      </c>
    </row>
    <row r="9" spans="1:5" ht="15">
      <c r="A9" s="48" t="s">
        <v>68</v>
      </c>
      <c r="B9" s="46"/>
      <c r="C9" s="5">
        <f>-79470+8</f>
        <v>-79462</v>
      </c>
      <c r="D9" s="46"/>
      <c r="E9" s="73">
        <v>-77942</v>
      </c>
    </row>
    <row r="10" spans="1:5" ht="15">
      <c r="A10" s="48" t="s">
        <v>29</v>
      </c>
      <c r="B10" s="46"/>
      <c r="C10" s="73">
        <v>-36289</v>
      </c>
      <c r="D10" s="46"/>
      <c r="E10" s="73">
        <v>-31289</v>
      </c>
    </row>
    <row r="11" spans="1:5" s="6" customFormat="1" ht="15">
      <c r="A11" s="48" t="s">
        <v>27</v>
      </c>
      <c r="B11" s="49"/>
      <c r="C11" s="73">
        <v>-6938</v>
      </c>
      <c r="D11" s="49"/>
      <c r="E11" s="73">
        <v>-4151</v>
      </c>
    </row>
    <row r="12" spans="1:5" s="6" customFormat="1" ht="15">
      <c r="A12" s="48" t="s">
        <v>30</v>
      </c>
      <c r="B12" s="49"/>
      <c r="C12" s="73">
        <v>0</v>
      </c>
      <c r="D12" s="49"/>
      <c r="E12" s="73">
        <v>1653</v>
      </c>
    </row>
    <row r="13" spans="1:5" s="6" customFormat="1" ht="15">
      <c r="A13" s="48" t="s">
        <v>189</v>
      </c>
      <c r="B13" s="49"/>
      <c r="C13" s="73">
        <v>-4200</v>
      </c>
      <c r="D13" s="49"/>
      <c r="E13" s="73">
        <v>-3205</v>
      </c>
    </row>
    <row r="14" spans="1:5" s="6" customFormat="1" ht="15">
      <c r="A14" s="48" t="s">
        <v>55</v>
      </c>
      <c r="B14" s="49"/>
      <c r="C14" s="73">
        <v>-1478</v>
      </c>
      <c r="D14" s="49"/>
      <c r="E14" s="73">
        <v>-672</v>
      </c>
    </row>
    <row r="15" spans="1:5" s="6" customFormat="1" ht="15">
      <c r="A15" s="48" t="s">
        <v>77</v>
      </c>
      <c r="B15" s="49"/>
      <c r="C15" s="73">
        <v>-231</v>
      </c>
      <c r="D15" s="49"/>
      <c r="E15" s="73">
        <v>-273</v>
      </c>
    </row>
    <row r="16" spans="1:5" ht="15">
      <c r="A16" s="153" t="s">
        <v>25</v>
      </c>
      <c r="B16" s="49"/>
      <c r="C16" s="73">
        <v>-1121</v>
      </c>
      <c r="D16" s="49"/>
      <c r="E16" s="73">
        <v>-192</v>
      </c>
    </row>
    <row r="17" spans="1:5" s="6" customFormat="1" ht="14.25">
      <c r="A17" s="43" t="s">
        <v>107</v>
      </c>
      <c r="B17" s="49"/>
      <c r="C17" s="74">
        <f>SUM(C8:C16)</f>
        <v>-8173</v>
      </c>
      <c r="D17" s="49"/>
      <c r="E17" s="74">
        <f>SUM(E8:E16)</f>
        <v>-14373</v>
      </c>
    </row>
    <row r="18" spans="1:5" s="6" customFormat="1" ht="3" customHeight="1">
      <c r="A18" s="43"/>
      <c r="B18" s="49"/>
      <c r="C18" s="60"/>
      <c r="D18" s="49"/>
      <c r="E18" s="60"/>
    </row>
    <row r="19" spans="1:5" s="6" customFormat="1" ht="14.25">
      <c r="A19" s="50" t="s">
        <v>13</v>
      </c>
      <c r="B19" s="49"/>
      <c r="C19" s="60"/>
      <c r="D19" s="49"/>
      <c r="E19" s="60"/>
    </row>
    <row r="20" spans="1:5" ht="15">
      <c r="A20" s="48" t="s">
        <v>21</v>
      </c>
      <c r="B20" s="49"/>
      <c r="C20" s="73">
        <f>-5432+1</f>
        <v>-5431</v>
      </c>
      <c r="D20" s="73"/>
      <c r="E20" s="73">
        <v>-10279</v>
      </c>
    </row>
    <row r="21" spans="1:5" ht="15">
      <c r="A21" s="51" t="s">
        <v>47</v>
      </c>
      <c r="B21" s="49"/>
      <c r="C21" s="73">
        <v>292</v>
      </c>
      <c r="D21" s="73"/>
      <c r="E21" s="73">
        <v>5711</v>
      </c>
    </row>
    <row r="22" spans="1:5" ht="15">
      <c r="A22" s="48" t="s">
        <v>48</v>
      </c>
      <c r="B22" s="49"/>
      <c r="C22" s="73">
        <v>-1633</v>
      </c>
      <c r="D22" s="73"/>
      <c r="E22" s="73">
        <v>-735</v>
      </c>
    </row>
    <row r="23" spans="1:5" ht="15">
      <c r="A23" s="48" t="s">
        <v>140</v>
      </c>
      <c r="B23" s="49"/>
      <c r="C23" s="73">
        <v>-42</v>
      </c>
      <c r="D23" s="73"/>
      <c r="E23" s="73">
        <v>-43</v>
      </c>
    </row>
    <row r="24" spans="1:5" ht="15">
      <c r="A24" s="48" t="s">
        <v>115</v>
      </c>
      <c r="B24" s="49"/>
      <c r="C24" s="73">
        <v>-320</v>
      </c>
      <c r="D24" s="73"/>
      <c r="E24" s="73">
        <v>-101</v>
      </c>
    </row>
    <row r="25" spans="1:5" ht="15">
      <c r="A25" s="48" t="s">
        <v>190</v>
      </c>
      <c r="B25" s="49"/>
      <c r="C25" s="73">
        <v>1587</v>
      </c>
      <c r="D25" s="73"/>
      <c r="E25" s="73">
        <v>28</v>
      </c>
    </row>
    <row r="26" spans="1:5" ht="15">
      <c r="A26" s="48" t="s">
        <v>122</v>
      </c>
      <c r="B26" s="49"/>
      <c r="C26" s="73">
        <v>-9012</v>
      </c>
      <c r="D26" s="165"/>
      <c r="E26" s="73">
        <v>-1345</v>
      </c>
    </row>
    <row r="27" spans="1:5" ht="15">
      <c r="A27" s="48" t="s">
        <v>123</v>
      </c>
      <c r="B27" s="49"/>
      <c r="C27" s="73">
        <v>12</v>
      </c>
      <c r="D27" s="165"/>
      <c r="E27" s="73">
        <v>301</v>
      </c>
    </row>
    <row r="28" spans="1:5" ht="15">
      <c r="A28" s="48" t="s">
        <v>191</v>
      </c>
      <c r="B28" s="49"/>
      <c r="C28" s="73">
        <v>-605</v>
      </c>
      <c r="D28" s="165"/>
      <c r="E28" s="73">
        <v>-544</v>
      </c>
    </row>
    <row r="29" spans="1:5" ht="25.5">
      <c r="A29" s="48" t="s">
        <v>192</v>
      </c>
      <c r="B29" s="49"/>
      <c r="C29" s="73">
        <v>14</v>
      </c>
      <c r="D29" s="165"/>
      <c r="E29" s="73">
        <v>6</v>
      </c>
    </row>
    <row r="30" spans="1:5" ht="15">
      <c r="A30" s="48" t="s">
        <v>201</v>
      </c>
      <c r="B30" s="49"/>
      <c r="C30" s="73">
        <v>-8453</v>
      </c>
      <c r="D30" s="165"/>
      <c r="E30" s="73">
        <v>0</v>
      </c>
    </row>
    <row r="31" spans="1:5" ht="25.5">
      <c r="A31" s="48" t="s">
        <v>202</v>
      </c>
      <c r="B31" s="49"/>
      <c r="C31" s="73">
        <v>8584</v>
      </c>
      <c r="D31" s="165"/>
      <c r="E31" s="73">
        <v>0</v>
      </c>
    </row>
    <row r="32" spans="1:5" ht="15">
      <c r="A32" s="48" t="s">
        <v>193</v>
      </c>
      <c r="B32" s="49"/>
      <c r="C32" s="73">
        <v>0</v>
      </c>
      <c r="D32" s="165"/>
      <c r="E32" s="73">
        <v>197</v>
      </c>
    </row>
    <row r="33" spans="1:5" ht="15">
      <c r="A33" s="51" t="s">
        <v>85</v>
      </c>
      <c r="B33" s="49"/>
      <c r="C33" s="73">
        <v>-1972</v>
      </c>
      <c r="D33" s="73"/>
      <c r="E33" s="73">
        <v>-24065</v>
      </c>
    </row>
    <row r="34" spans="1:5" ht="15">
      <c r="A34" s="48" t="s">
        <v>87</v>
      </c>
      <c r="B34" s="49"/>
      <c r="C34" s="73">
        <v>37846</v>
      </c>
      <c r="D34" s="73"/>
      <c r="E34" s="73">
        <v>20000</v>
      </c>
    </row>
    <row r="35" spans="1:5" ht="15">
      <c r="A35" s="48" t="s">
        <v>95</v>
      </c>
      <c r="B35" s="49"/>
      <c r="C35" s="73">
        <v>0</v>
      </c>
      <c r="D35" s="73"/>
      <c r="E35" s="73">
        <v>-2740</v>
      </c>
    </row>
    <row r="36" spans="1:5" ht="15">
      <c r="A36" s="48" t="s">
        <v>112</v>
      </c>
      <c r="B36" s="49"/>
      <c r="C36" s="73">
        <v>1338</v>
      </c>
      <c r="D36" s="73"/>
      <c r="E36" s="73">
        <v>129</v>
      </c>
    </row>
    <row r="37" spans="1:5" ht="15">
      <c r="A37" s="48" t="s">
        <v>171</v>
      </c>
      <c r="B37" s="49"/>
      <c r="C37" s="73">
        <v>97</v>
      </c>
      <c r="D37" s="73"/>
      <c r="E37" s="73">
        <v>0</v>
      </c>
    </row>
    <row r="38" spans="1:5" ht="15">
      <c r="A38" s="48" t="s">
        <v>141</v>
      </c>
      <c r="B38" s="49"/>
      <c r="C38" s="73">
        <v>156</v>
      </c>
      <c r="D38" s="73"/>
      <c r="E38" s="73">
        <v>112</v>
      </c>
    </row>
    <row r="39" spans="1:5" ht="15">
      <c r="A39" s="161" t="s">
        <v>131</v>
      </c>
      <c r="B39" s="49"/>
      <c r="C39" s="74">
        <f>SUM(C20:C38)</f>
        <v>22458</v>
      </c>
      <c r="D39" s="49"/>
      <c r="E39" s="74">
        <f>SUM(E20:E38)</f>
        <v>-13368</v>
      </c>
    </row>
    <row r="40" spans="1:5" ht="4.5" customHeight="1">
      <c r="A40" s="48"/>
      <c r="B40" s="49"/>
      <c r="C40" s="60"/>
      <c r="D40" s="49"/>
      <c r="E40" s="60"/>
    </row>
    <row r="41" spans="1:5" ht="13.5" customHeight="1">
      <c r="A41" s="50" t="s">
        <v>14</v>
      </c>
      <c r="B41" s="49"/>
      <c r="C41" s="61"/>
      <c r="D41" s="49"/>
      <c r="E41" s="61"/>
    </row>
    <row r="42" spans="1:5" ht="13.5" customHeight="1">
      <c r="A42" s="301" t="s">
        <v>172</v>
      </c>
      <c r="B42" s="46"/>
      <c r="C42" s="5">
        <v>26884</v>
      </c>
      <c r="E42" s="5">
        <v>0</v>
      </c>
    </row>
    <row r="43" spans="1:5" ht="15">
      <c r="A43" s="308" t="s">
        <v>208</v>
      </c>
      <c r="B43" s="309"/>
      <c r="C43" s="310">
        <v>161</v>
      </c>
      <c r="E43" s="5">
        <v>-261</v>
      </c>
    </row>
    <row r="44" spans="1:5" ht="15">
      <c r="A44" s="51" t="s">
        <v>209</v>
      </c>
      <c r="B44" s="49"/>
      <c r="C44" s="5">
        <f>3157-8530</f>
        <v>-5373</v>
      </c>
      <c r="E44" s="5">
        <v>30366</v>
      </c>
    </row>
    <row r="45" spans="1:5" ht="15">
      <c r="A45" s="48" t="s">
        <v>200</v>
      </c>
      <c r="B45" s="49"/>
      <c r="C45" s="5">
        <f>5674-1</f>
        <v>5673</v>
      </c>
      <c r="E45" s="5">
        <v>0</v>
      </c>
    </row>
    <row r="46" spans="1:5" ht="15">
      <c r="A46" s="48" t="s">
        <v>91</v>
      </c>
      <c r="B46" s="49"/>
      <c r="C46" s="5">
        <v>-7</v>
      </c>
      <c r="E46" s="5">
        <v>0</v>
      </c>
    </row>
    <row r="47" spans="1:5" ht="15">
      <c r="A47" s="48" t="s">
        <v>28</v>
      </c>
      <c r="B47" s="49"/>
      <c r="C47" s="310">
        <v>-77</v>
      </c>
      <c r="E47" s="5">
        <v>-46</v>
      </c>
    </row>
    <row r="48" spans="1:5" ht="15">
      <c r="A48" s="48" t="s">
        <v>152</v>
      </c>
      <c r="B48" s="49"/>
      <c r="C48" s="5">
        <f>-140726</f>
        <v>-140726</v>
      </c>
      <c r="E48" s="5">
        <v>-5</v>
      </c>
    </row>
    <row r="49" spans="1:5" ht="13.5">
      <c r="A49" s="48" t="s">
        <v>153</v>
      </c>
      <c r="B49" s="49"/>
      <c r="C49" s="5">
        <v>-995</v>
      </c>
      <c r="E49" s="5">
        <v>-964</v>
      </c>
    </row>
    <row r="50" spans="1:5" ht="13.5">
      <c r="A50" s="48" t="s">
        <v>142</v>
      </c>
      <c r="B50" s="49"/>
      <c r="C50" s="5">
        <v>-468</v>
      </c>
      <c r="E50" s="5">
        <v>-532</v>
      </c>
    </row>
    <row r="51" spans="1:5" ht="13.5">
      <c r="A51" s="247" t="s">
        <v>143</v>
      </c>
      <c r="B51" s="49"/>
      <c r="C51" s="5">
        <v>1</v>
      </c>
      <c r="E51" s="5">
        <v>36</v>
      </c>
    </row>
    <row r="52" spans="1:5" ht="13.5">
      <c r="A52" s="247" t="s">
        <v>144</v>
      </c>
      <c r="B52" s="49"/>
      <c r="C52" s="5">
        <v>-1</v>
      </c>
      <c r="E52" s="5">
        <v>-8</v>
      </c>
    </row>
    <row r="53" spans="1:5" s="6" customFormat="1" ht="13.5">
      <c r="A53" s="238" t="s">
        <v>111</v>
      </c>
      <c r="B53" s="49"/>
      <c r="C53" s="239">
        <f>SUM(C42:C52)</f>
        <v>-114928</v>
      </c>
      <c r="D53" s="235"/>
      <c r="E53" s="239">
        <f>SUM(E42:E52)</f>
        <v>28586</v>
      </c>
    </row>
    <row r="54" spans="1:5" ht="6.75" customHeight="1">
      <c r="A54" s="237"/>
      <c r="B54" s="49"/>
      <c r="C54" s="236"/>
      <c r="D54" s="235"/>
      <c r="E54" s="236"/>
    </row>
    <row r="55" spans="1:5" s="19" customFormat="1" ht="12" customHeight="1">
      <c r="A55" s="240" t="s">
        <v>136</v>
      </c>
      <c r="B55" s="49"/>
      <c r="C55" s="241">
        <f>C53+C39+C17</f>
        <v>-100643</v>
      </c>
      <c r="D55" s="235"/>
      <c r="E55" s="241">
        <f>E53+E39+E17</f>
        <v>845</v>
      </c>
    </row>
    <row r="56" spans="1:5" s="19" customFormat="1" ht="5.25" customHeight="1">
      <c r="A56" s="242"/>
      <c r="B56" s="49"/>
      <c r="C56" s="243"/>
      <c r="D56" s="235"/>
      <c r="E56" s="243"/>
    </row>
    <row r="57" spans="1:5" s="20" customFormat="1" ht="13.5">
      <c r="A57" s="242" t="s">
        <v>66</v>
      </c>
      <c r="B57" s="49"/>
      <c r="C57" s="236">
        <v>105354</v>
      </c>
      <c r="D57" s="235"/>
      <c r="E57" s="236">
        <v>4893</v>
      </c>
    </row>
    <row r="58" spans="1:5" s="20" customFormat="1" ht="6" customHeight="1">
      <c r="A58" s="242"/>
      <c r="B58" s="49"/>
      <c r="C58" s="244"/>
      <c r="D58" s="235"/>
      <c r="E58" s="244"/>
    </row>
    <row r="59" spans="1:5" ht="15" thickBot="1">
      <c r="A59" s="245" t="s">
        <v>194</v>
      </c>
      <c r="B59" s="49">
        <v>26</v>
      </c>
      <c r="C59" s="246">
        <f>C57+C55</f>
        <v>4711</v>
      </c>
      <c r="D59" s="235"/>
      <c r="E59" s="246">
        <f>E57+E55</f>
        <v>5738</v>
      </c>
    </row>
    <row r="60" spans="2:5" ht="12" customHeight="1" thickTop="1">
      <c r="B60" s="49"/>
      <c r="C60" s="139"/>
      <c r="D60" s="46"/>
      <c r="E60" s="139"/>
    </row>
    <row r="61" spans="1:4" ht="13.5">
      <c r="A61" s="76" t="str">
        <f>SFP!A63</f>
        <v>Приложенията на страници от 5 до 145  са неразделна част от индивидуалния финансов отчет.</v>
      </c>
      <c r="B61" s="46"/>
      <c r="C61" s="120"/>
      <c r="D61" s="46"/>
    </row>
    <row r="62" spans="1:4" ht="6.75" customHeight="1">
      <c r="A62" s="76"/>
      <c r="B62" s="46"/>
      <c r="C62" s="120"/>
      <c r="D62" s="46"/>
    </row>
    <row r="63" spans="1:4" ht="13.5">
      <c r="A63" s="76" t="str">
        <f>SFP!A65</f>
        <v>Изпълнителен директор: </v>
      </c>
      <c r="B63" s="46"/>
      <c r="C63" s="120"/>
      <c r="D63" s="46"/>
    </row>
    <row r="64" spans="1:4" ht="13.5">
      <c r="A64" s="221" t="s">
        <v>65</v>
      </c>
      <c r="B64" s="46"/>
      <c r="C64" s="46"/>
      <c r="D64" s="46"/>
    </row>
    <row r="65" spans="1:4" ht="13.5">
      <c r="A65" s="222" t="str">
        <f>'[1]SFP'!A62</f>
        <v>Финансов директор: </v>
      </c>
      <c r="B65" s="46"/>
      <c r="C65" s="46"/>
      <c r="D65" s="46"/>
    </row>
    <row r="66" spans="1:4" ht="13.5">
      <c r="A66" s="221" t="str">
        <f>'[1]SFP'!A63</f>
        <v>Борис Борисов</v>
      </c>
      <c r="B66" s="46"/>
      <c r="C66" s="46"/>
      <c r="D66" s="46"/>
    </row>
    <row r="67" spans="1:4" ht="13.5">
      <c r="A67" s="223" t="s">
        <v>76</v>
      </c>
      <c r="B67" s="46"/>
      <c r="C67" s="46"/>
      <c r="D67" s="46"/>
    </row>
    <row r="68" spans="1:4" ht="13.5">
      <c r="A68" s="221" t="str">
        <f>'[2]IS'!A50</f>
        <v>Йорданка Петкова</v>
      </c>
      <c r="B68" s="46"/>
      <c r="C68" s="46"/>
      <c r="D68" s="46"/>
    </row>
    <row r="69" spans="1:4" ht="9.75" customHeight="1">
      <c r="A69" s="221"/>
      <c r="B69" s="46"/>
      <c r="C69" s="46"/>
      <c r="D69" s="46"/>
    </row>
    <row r="70" spans="1:4" ht="9.75" customHeight="1">
      <c r="A70" s="224" t="s">
        <v>125</v>
      </c>
      <c r="B70" s="37"/>
      <c r="C70" s="46"/>
      <c r="D70" s="46"/>
    </row>
    <row r="71" spans="1:2" ht="13.5">
      <c r="A71" s="225"/>
      <c r="B71" s="37"/>
    </row>
    <row r="72" ht="13.5">
      <c r="A72" s="77"/>
    </row>
    <row r="73" ht="13.5">
      <c r="A73" s="93"/>
    </row>
    <row r="74" ht="13.5">
      <c r="A74" s="94"/>
    </row>
    <row r="75" ht="13.5">
      <c r="A75" s="93"/>
    </row>
    <row r="76" ht="13.5">
      <c r="A76" s="95"/>
    </row>
    <row r="77" ht="13.5">
      <c r="A77" s="95"/>
    </row>
  </sheetData>
  <sheetProtection/>
  <mergeCells count="3">
    <mergeCell ref="A1:E1"/>
    <mergeCell ref="A2:E2"/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/>
  <headerFooter alignWithMargins="0">
    <oddFooter>&amp;R3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3">
      <selection activeCell="A1" sqref="A1:S42"/>
    </sheetView>
  </sheetViews>
  <sheetFormatPr defaultColWidth="9.140625" defaultRowHeight="12.75"/>
  <cols>
    <col min="1" max="1" width="52.421875" style="8" customWidth="1"/>
    <col min="2" max="2" width="8.8515625" style="8" customWidth="1"/>
    <col min="3" max="3" width="11.421875" style="8" customWidth="1"/>
    <col min="4" max="4" width="0.42578125" style="8" customWidth="1"/>
    <col min="5" max="5" width="10.421875" style="8" customWidth="1"/>
    <col min="6" max="6" width="0.71875" style="8" customWidth="1"/>
    <col min="7" max="7" width="10.28125" style="8" customWidth="1"/>
    <col min="8" max="8" width="0.42578125" style="8" customWidth="1"/>
    <col min="9" max="9" width="12.421875" style="8" customWidth="1"/>
    <col min="10" max="10" width="0.85546875" style="8" customWidth="1"/>
    <col min="11" max="11" width="13.8515625" style="8" customWidth="1"/>
    <col min="12" max="12" width="1.8515625" style="8" customWidth="1"/>
    <col min="13" max="13" width="11.8515625" style="8" customWidth="1"/>
    <col min="14" max="14" width="0.2890625" style="8" customWidth="1"/>
    <col min="15" max="15" width="12.421875" style="8" customWidth="1"/>
    <col min="16" max="16" width="0.2890625" style="8" customWidth="1"/>
    <col min="17" max="17" width="11.421875" style="8" customWidth="1"/>
    <col min="18" max="18" width="1.7109375" style="8" customWidth="1"/>
    <col min="19" max="19" width="12.8515625" style="8" customWidth="1"/>
    <col min="20" max="20" width="1.421875" style="8" customWidth="1"/>
    <col min="21" max="21" width="1.7109375" style="8" customWidth="1"/>
    <col min="22" max="16384" width="9.140625" style="8" customWidth="1"/>
  </cols>
  <sheetData>
    <row r="1" spans="1:20" ht="18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76"/>
      <c r="T1" s="253"/>
    </row>
    <row r="2" spans="1:20" ht="18" customHeight="1">
      <c r="A2" s="319" t="s">
        <v>130</v>
      </c>
      <c r="B2" s="319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10"/>
    </row>
    <row r="3" spans="1:20" ht="18" customHeight="1">
      <c r="A3" s="83" t="str">
        <f>CFS!A3</f>
        <v>за периода, завършващ на 30 юни 2024 година</v>
      </c>
      <c r="B3" s="1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110" customFormat="1" ht="15" customHeight="1">
      <c r="A4" s="326" t="s">
        <v>5</v>
      </c>
      <c r="B4" s="326"/>
      <c r="C4" s="326" t="s">
        <v>26</v>
      </c>
      <c r="D4" s="167"/>
      <c r="E4" s="326" t="s">
        <v>91</v>
      </c>
      <c r="F4" s="167"/>
      <c r="G4" s="326" t="s">
        <v>17</v>
      </c>
      <c r="H4" s="168"/>
      <c r="I4" s="326" t="s">
        <v>72</v>
      </c>
      <c r="J4" s="167"/>
      <c r="K4" s="323" t="s">
        <v>124</v>
      </c>
      <c r="L4" s="168"/>
      <c r="M4" s="326" t="s">
        <v>89</v>
      </c>
      <c r="N4" s="168"/>
      <c r="O4" s="326" t="s">
        <v>145</v>
      </c>
      <c r="P4" s="168"/>
      <c r="Q4" s="326" t="s">
        <v>88</v>
      </c>
      <c r="R4" s="168"/>
      <c r="S4" s="326" t="s">
        <v>31</v>
      </c>
      <c r="T4" s="167"/>
    </row>
    <row r="5" spans="1:20" s="111" customFormat="1" ht="71.25" customHeight="1">
      <c r="A5" s="326"/>
      <c r="B5" s="326"/>
      <c r="C5" s="327"/>
      <c r="D5" s="169"/>
      <c r="E5" s="327"/>
      <c r="F5" s="169"/>
      <c r="G5" s="327"/>
      <c r="H5" s="170"/>
      <c r="I5" s="327"/>
      <c r="J5" s="169"/>
      <c r="K5" s="324"/>
      <c r="L5" s="170"/>
      <c r="M5" s="327"/>
      <c r="N5" s="170"/>
      <c r="O5" s="326"/>
      <c r="P5" s="170"/>
      <c r="Q5" s="327"/>
      <c r="R5" s="170"/>
      <c r="S5" s="327"/>
      <c r="T5" s="169"/>
    </row>
    <row r="6" spans="1:20" s="22" customFormat="1" ht="13.5">
      <c r="A6" s="171"/>
      <c r="B6" s="172"/>
      <c r="C6" s="173" t="s">
        <v>9</v>
      </c>
      <c r="D6" s="173"/>
      <c r="E6" s="173" t="s">
        <v>9</v>
      </c>
      <c r="F6" s="173"/>
      <c r="G6" s="173" t="s">
        <v>9</v>
      </c>
      <c r="H6" s="173"/>
      <c r="I6" s="173" t="s">
        <v>9</v>
      </c>
      <c r="J6" s="173"/>
      <c r="K6" s="173" t="s">
        <v>9</v>
      </c>
      <c r="L6" s="173"/>
      <c r="M6" s="173" t="s">
        <v>9</v>
      </c>
      <c r="N6" s="173"/>
      <c r="O6" s="173" t="s">
        <v>9</v>
      </c>
      <c r="P6" s="173"/>
      <c r="Q6" s="228" t="s">
        <v>9</v>
      </c>
      <c r="R6" s="228"/>
      <c r="S6" s="228" t="s">
        <v>9</v>
      </c>
      <c r="T6" s="228"/>
    </row>
    <row r="7" spans="1:20" s="21" customFormat="1" ht="5.25" customHeight="1">
      <c r="A7" s="174"/>
      <c r="B7" s="174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251"/>
      <c r="P7" s="173"/>
      <c r="Q7" s="229"/>
      <c r="R7" s="228"/>
      <c r="S7" s="230"/>
      <c r="T7" s="254"/>
    </row>
    <row r="8" spans="1:22" s="14" customFormat="1" ht="15.75" customHeight="1">
      <c r="A8" s="175" t="s">
        <v>162</v>
      </c>
      <c r="B8" s="176"/>
      <c r="C8" s="177">
        <v>134798</v>
      </c>
      <c r="D8" s="178"/>
      <c r="E8" s="177">
        <v>-52203</v>
      </c>
      <c r="F8" s="178"/>
      <c r="G8" s="177">
        <v>68628</v>
      </c>
      <c r="H8" s="178"/>
      <c r="I8" s="177">
        <v>27106</v>
      </c>
      <c r="J8" s="173"/>
      <c r="K8" s="177">
        <v>560</v>
      </c>
      <c r="L8" s="178"/>
      <c r="M8" s="177">
        <v>365155</v>
      </c>
      <c r="N8" s="178"/>
      <c r="O8" s="250">
        <v>12488</v>
      </c>
      <c r="P8" s="178"/>
      <c r="Q8" s="231">
        <v>43843</v>
      </c>
      <c r="R8" s="232"/>
      <c r="S8" s="231">
        <f>SUM(C8:R8)</f>
        <v>600375</v>
      </c>
      <c r="T8" s="255"/>
      <c r="U8" s="115"/>
      <c r="V8" s="115"/>
    </row>
    <row r="9" spans="1:22" s="14" customFormat="1" ht="13.5" customHeight="1">
      <c r="A9" s="273" t="s">
        <v>114</v>
      </c>
      <c r="B9" s="176">
        <v>41</v>
      </c>
      <c r="C9" s="180">
        <v>0</v>
      </c>
      <c r="D9" s="180"/>
      <c r="E9" s="180">
        <v>0</v>
      </c>
      <c r="F9" s="180"/>
      <c r="G9" s="180">
        <v>0</v>
      </c>
      <c r="H9" s="180"/>
      <c r="I9" s="180">
        <v>154</v>
      </c>
      <c r="J9" s="159"/>
      <c r="K9" s="180">
        <v>0</v>
      </c>
      <c r="L9" s="180"/>
      <c r="M9" s="180">
        <v>0</v>
      </c>
      <c r="N9" s="180"/>
      <c r="O9" s="180">
        <v>0</v>
      </c>
      <c r="P9" s="180"/>
      <c r="Q9" s="272">
        <v>-7574</v>
      </c>
      <c r="R9" s="233" t="s">
        <v>126</v>
      </c>
      <c r="S9" s="233">
        <f>I9+Q9</f>
        <v>-7420</v>
      </c>
      <c r="T9" s="233" t="s">
        <v>126</v>
      </c>
      <c r="U9" s="115"/>
      <c r="V9" s="115"/>
    </row>
    <row r="10" spans="1:22" s="14" customFormat="1" ht="13.5" customHeight="1" thickBot="1">
      <c r="A10" s="175" t="s">
        <v>163</v>
      </c>
      <c r="B10" s="176"/>
      <c r="C10" s="182">
        <f>SUM(C8:C9)</f>
        <v>134798</v>
      </c>
      <c r="D10" s="180"/>
      <c r="E10" s="182">
        <f>SUM(E8:E9)</f>
        <v>-52203</v>
      </c>
      <c r="F10" s="180"/>
      <c r="G10" s="182">
        <f>SUM(G8:G9)</f>
        <v>68628</v>
      </c>
      <c r="H10" s="180"/>
      <c r="I10" s="182">
        <f>SUM(I8:I9)</f>
        <v>27260</v>
      </c>
      <c r="J10" s="181"/>
      <c r="K10" s="182">
        <f>SUM(K8:K9)</f>
        <v>560</v>
      </c>
      <c r="L10" s="180"/>
      <c r="M10" s="182">
        <f>SUM(M8:M9)</f>
        <v>365155</v>
      </c>
      <c r="N10" s="180"/>
      <c r="O10" s="182">
        <f>SUM(O8:O9)</f>
        <v>12488</v>
      </c>
      <c r="P10" s="180"/>
      <c r="Q10" s="234">
        <f>SUM(Q8:Q9)</f>
        <v>36269</v>
      </c>
      <c r="R10" s="233"/>
      <c r="S10" s="234">
        <f>SUM(S8:S9)</f>
        <v>592955</v>
      </c>
      <c r="T10" s="255"/>
      <c r="U10" s="115"/>
      <c r="V10" s="115"/>
    </row>
    <row r="11" spans="1:20" s="14" customFormat="1" ht="15" thickTop="1">
      <c r="A11" s="322" t="s">
        <v>150</v>
      </c>
      <c r="B11" s="322"/>
      <c r="C11" s="159"/>
      <c r="D11" s="159"/>
      <c r="E11" s="159"/>
      <c r="F11" s="159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83"/>
      <c r="T11" s="183"/>
    </row>
    <row r="12" spans="1:20" s="14" customFormat="1" ht="13.5">
      <c r="A12" s="277" t="s">
        <v>164</v>
      </c>
      <c r="B12" s="275"/>
      <c r="C12" s="279">
        <v>37793</v>
      </c>
      <c r="D12" s="278"/>
      <c r="E12" s="256">
        <v>0</v>
      </c>
      <c r="F12" s="278"/>
      <c r="G12" s="280">
        <f>118291+9840</f>
        <v>128131</v>
      </c>
      <c r="H12" s="280"/>
      <c r="I12" s="256">
        <v>0</v>
      </c>
      <c r="J12" s="280"/>
      <c r="K12" s="256">
        <v>0</v>
      </c>
      <c r="L12" s="280"/>
      <c r="M12" s="256">
        <v>0</v>
      </c>
      <c r="N12" s="280"/>
      <c r="O12" s="256">
        <v>-9840</v>
      </c>
      <c r="P12" s="280"/>
      <c r="Q12" s="256">
        <v>0</v>
      </c>
      <c r="R12" s="280"/>
      <c r="S12" s="280">
        <f>SUM(C12:R12)</f>
        <v>156084</v>
      </c>
      <c r="T12" s="183"/>
    </row>
    <row r="13" spans="1:20" s="14" customFormat="1" ht="14.25" customHeight="1">
      <c r="A13" s="179" t="s">
        <v>114</v>
      </c>
      <c r="B13" s="275"/>
      <c r="C13" s="184">
        <v>0</v>
      </c>
      <c r="D13" s="278"/>
      <c r="E13" s="268">
        <v>3</v>
      </c>
      <c r="F13" s="278"/>
      <c r="G13" s="256">
        <v>0</v>
      </c>
      <c r="H13" s="280"/>
      <c r="I13" s="256">
        <v>-131</v>
      </c>
      <c r="J13" s="280"/>
      <c r="K13" s="256">
        <v>0</v>
      </c>
      <c r="L13" s="270"/>
      <c r="M13" s="256">
        <v>0</v>
      </c>
      <c r="N13" s="280"/>
      <c r="O13" s="256">
        <v>0</v>
      </c>
      <c r="P13" s="280"/>
      <c r="Q13" s="256">
        <f>-SUM(C13:P13)</f>
        <v>128</v>
      </c>
      <c r="R13" s="280"/>
      <c r="S13" s="185">
        <f>SUM(C13:R13)</f>
        <v>0</v>
      </c>
      <c r="T13" s="183"/>
    </row>
    <row r="14" spans="1:20" s="14" customFormat="1" ht="14.25" customHeight="1">
      <c r="A14" s="179" t="s">
        <v>154</v>
      </c>
      <c r="B14" s="176"/>
      <c r="C14" s="256">
        <v>0</v>
      </c>
      <c r="D14" s="267"/>
      <c r="E14" s="268">
        <v>-5252</v>
      </c>
      <c r="F14" s="269"/>
      <c r="G14" s="256">
        <v>0</v>
      </c>
      <c r="H14" s="270"/>
      <c r="I14" s="256">
        <v>0</v>
      </c>
      <c r="J14" s="270"/>
      <c r="K14" s="256">
        <v>0</v>
      </c>
      <c r="L14" s="270"/>
      <c r="M14" s="256">
        <v>0</v>
      </c>
      <c r="N14" s="270"/>
      <c r="O14" s="256">
        <v>0</v>
      </c>
      <c r="P14" s="270"/>
      <c r="Q14" s="268">
        <v>0</v>
      </c>
      <c r="R14" s="270"/>
      <c r="S14" s="256">
        <f>SUM(E14:R14)</f>
        <v>-5252</v>
      </c>
      <c r="T14" s="256"/>
    </row>
    <row r="15" spans="1:20" s="14" customFormat="1" ht="12.75" customHeight="1">
      <c r="A15" s="219" t="s">
        <v>146</v>
      </c>
      <c r="B15" s="176"/>
      <c r="C15" s="249">
        <v>0</v>
      </c>
      <c r="D15" s="159"/>
      <c r="E15" s="249">
        <v>0</v>
      </c>
      <c r="F15" s="260">
        <v>0</v>
      </c>
      <c r="G15" s="249">
        <v>0</v>
      </c>
      <c r="H15" s="184">
        <v>0</v>
      </c>
      <c r="I15" s="249">
        <v>0</v>
      </c>
      <c r="J15" s="184">
        <v>0</v>
      </c>
      <c r="K15" s="249">
        <v>0</v>
      </c>
      <c r="L15" s="184">
        <v>0</v>
      </c>
      <c r="M15" s="249">
        <v>0</v>
      </c>
      <c r="N15" s="188"/>
      <c r="O15" s="263">
        <f>+O16</f>
        <v>-791</v>
      </c>
      <c r="P15" s="188"/>
      <c r="Q15" s="264">
        <v>0</v>
      </c>
      <c r="R15" s="188"/>
      <c r="S15" s="187">
        <f>SUM(E15:R15)</f>
        <v>-791</v>
      </c>
      <c r="T15" s="256"/>
    </row>
    <row r="16" spans="1:20" s="14" customFormat="1" ht="12.75" customHeight="1">
      <c r="A16" s="218" t="s">
        <v>147</v>
      </c>
      <c r="B16" s="176"/>
      <c r="C16" s="184">
        <v>0</v>
      </c>
      <c r="D16" s="159"/>
      <c r="E16" s="184">
        <v>0</v>
      </c>
      <c r="F16" s="260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184">
        <v>0</v>
      </c>
      <c r="N16" s="188"/>
      <c r="O16" s="265">
        <v>-791</v>
      </c>
      <c r="P16" s="188"/>
      <c r="Q16" s="189"/>
      <c r="R16" s="188"/>
      <c r="S16" s="271">
        <f>SUM(E16:R16)</f>
        <v>-791</v>
      </c>
      <c r="T16" s="248"/>
    </row>
    <row r="17" spans="1:20" s="14" customFormat="1" ht="13.5" customHeight="1">
      <c r="A17" s="179" t="s">
        <v>167</v>
      </c>
      <c r="B17" s="190"/>
      <c r="C17" s="187">
        <v>0</v>
      </c>
      <c r="D17" s="191"/>
      <c r="E17" s="187">
        <v>0</v>
      </c>
      <c r="F17" s="261"/>
      <c r="G17" s="187">
        <f>G19</f>
        <v>0</v>
      </c>
      <c r="H17" s="191"/>
      <c r="I17" s="187">
        <v>0</v>
      </c>
      <c r="J17" s="191"/>
      <c r="K17" s="187">
        <v>0</v>
      </c>
      <c r="L17" s="191"/>
      <c r="M17" s="187">
        <f>M19+M18</f>
        <v>-138625</v>
      </c>
      <c r="N17" s="191"/>
      <c r="O17" s="187">
        <v>0</v>
      </c>
      <c r="P17" s="191"/>
      <c r="Q17" s="187">
        <v>0</v>
      </c>
      <c r="R17" s="191"/>
      <c r="S17" s="187">
        <f>G17+M17+Q17</f>
        <v>-138625</v>
      </c>
      <c r="T17" s="256"/>
    </row>
    <row r="18" spans="1:20" s="14" customFormat="1" ht="13.5" customHeight="1">
      <c r="A18" s="218" t="s">
        <v>165</v>
      </c>
      <c r="B18" s="190"/>
      <c r="C18" s="184">
        <v>0</v>
      </c>
      <c r="D18" s="159"/>
      <c r="E18" s="184">
        <v>0</v>
      </c>
      <c r="F18" s="260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91"/>
      <c r="M18" s="256">
        <v>-32604</v>
      </c>
      <c r="N18" s="191"/>
      <c r="O18" s="256"/>
      <c r="P18" s="191"/>
      <c r="Q18" s="256"/>
      <c r="R18" s="191"/>
      <c r="S18" s="191">
        <f>SUM(C18:R18)</f>
        <v>-32604</v>
      </c>
      <c r="T18" s="256"/>
    </row>
    <row r="19" spans="1:20" s="14" customFormat="1" ht="12.75" customHeight="1">
      <c r="A19" s="218" t="s">
        <v>168</v>
      </c>
      <c r="B19" s="192"/>
      <c r="C19" s="186">
        <v>0</v>
      </c>
      <c r="D19" s="186"/>
      <c r="E19" s="186">
        <v>0</v>
      </c>
      <c r="F19" s="259"/>
      <c r="G19" s="186">
        <v>0</v>
      </c>
      <c r="H19" s="186"/>
      <c r="I19" s="186">
        <v>0</v>
      </c>
      <c r="J19" s="186"/>
      <c r="K19" s="186">
        <v>0</v>
      </c>
      <c r="L19" s="186"/>
      <c r="M19" s="186">
        <v>-106021</v>
      </c>
      <c r="N19" s="186"/>
      <c r="O19" s="186">
        <v>0</v>
      </c>
      <c r="P19" s="186"/>
      <c r="Q19" s="186">
        <v>0</v>
      </c>
      <c r="R19" s="186"/>
      <c r="S19" s="191">
        <f>SUM(C19:R19)</f>
        <v>-106021</v>
      </c>
      <c r="T19" s="191"/>
    </row>
    <row r="20" spans="1:20" s="14" customFormat="1" ht="12.75" customHeight="1">
      <c r="A20" s="179" t="s">
        <v>58</v>
      </c>
      <c r="B20" s="190"/>
      <c r="C20" s="187">
        <v>0</v>
      </c>
      <c r="D20" s="191"/>
      <c r="E20" s="187">
        <v>0</v>
      </c>
      <c r="F20" s="261"/>
      <c r="G20" s="187">
        <f>G22</f>
        <v>0</v>
      </c>
      <c r="H20" s="191"/>
      <c r="I20" s="187">
        <v>0</v>
      </c>
      <c r="J20" s="191"/>
      <c r="K20" s="187">
        <v>0</v>
      </c>
      <c r="L20" s="191"/>
      <c r="M20" s="187">
        <f>M22+M21</f>
        <v>0</v>
      </c>
      <c r="N20" s="191"/>
      <c r="O20" s="187">
        <v>0</v>
      </c>
      <c r="P20" s="191"/>
      <c r="Q20" s="187">
        <f>Q21+Q22</f>
        <v>-77308</v>
      </c>
      <c r="R20" s="191"/>
      <c r="S20" s="187">
        <f>G20+M20+Q20</f>
        <v>-77308</v>
      </c>
      <c r="T20" s="191"/>
    </row>
    <row r="21" spans="1:20" s="14" customFormat="1" ht="12.75" customHeight="1">
      <c r="A21" s="218" t="s">
        <v>165</v>
      </c>
      <c r="B21" s="190"/>
      <c r="C21" s="184">
        <v>0</v>
      </c>
      <c r="D21" s="159"/>
      <c r="E21" s="184">
        <v>0</v>
      </c>
      <c r="F21" s="260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91"/>
      <c r="M21" s="256">
        <v>0</v>
      </c>
      <c r="N21" s="191"/>
      <c r="O21" s="256"/>
      <c r="P21" s="191"/>
      <c r="Q21" s="256">
        <v>-40187</v>
      </c>
      <c r="R21" s="191"/>
      <c r="S21" s="191">
        <f>SUM(C21:R21)</f>
        <v>-40187</v>
      </c>
      <c r="T21" s="191"/>
    </row>
    <row r="22" spans="1:20" s="14" customFormat="1" ht="12.75" customHeight="1">
      <c r="A22" s="218" t="s">
        <v>166</v>
      </c>
      <c r="B22" s="192"/>
      <c r="C22" s="186">
        <v>0</v>
      </c>
      <c r="D22" s="186"/>
      <c r="E22" s="186">
        <v>0</v>
      </c>
      <c r="F22" s="259"/>
      <c r="G22" s="186">
        <v>0</v>
      </c>
      <c r="H22" s="186"/>
      <c r="I22" s="186">
        <v>0</v>
      </c>
      <c r="J22" s="186"/>
      <c r="K22" s="186">
        <v>0</v>
      </c>
      <c r="L22" s="186"/>
      <c r="M22" s="186">
        <v>0</v>
      </c>
      <c r="N22" s="186"/>
      <c r="O22" s="186">
        <v>0</v>
      </c>
      <c r="P22" s="186"/>
      <c r="Q22" s="186">
        <v>-37121</v>
      </c>
      <c r="R22" s="186"/>
      <c r="S22" s="191">
        <f>SUM(C22:R22)</f>
        <v>-37121</v>
      </c>
      <c r="T22" s="191"/>
    </row>
    <row r="23" spans="1:21" s="14" customFormat="1" ht="14.25" customHeight="1">
      <c r="A23" s="193" t="s">
        <v>169</v>
      </c>
      <c r="B23" s="194"/>
      <c r="C23" s="195">
        <f>C25</f>
        <v>0</v>
      </c>
      <c r="D23" s="196"/>
      <c r="E23" s="195">
        <f>E25</f>
        <v>0</v>
      </c>
      <c r="F23" s="262"/>
      <c r="G23" s="195">
        <f>G25</f>
        <v>0</v>
      </c>
      <c r="H23" s="196"/>
      <c r="I23" s="195">
        <f>I25</f>
        <v>30</v>
      </c>
      <c r="J23" s="196"/>
      <c r="K23" s="195">
        <f>K25</f>
        <v>1766</v>
      </c>
      <c r="L23" s="196"/>
      <c r="M23" s="195">
        <v>0</v>
      </c>
      <c r="N23" s="196"/>
      <c r="O23" s="195">
        <v>0</v>
      </c>
      <c r="P23" s="196"/>
      <c r="Q23" s="195">
        <f>Q24+Q25</f>
        <v>47266</v>
      </c>
      <c r="R23" s="196"/>
      <c r="S23" s="195">
        <f>S24+S25</f>
        <v>49062</v>
      </c>
      <c r="T23" s="257"/>
      <c r="U23" s="115"/>
    </row>
    <row r="24" spans="1:21" s="14" customFormat="1" ht="14.25" customHeight="1">
      <c r="A24" s="220" t="s">
        <v>132</v>
      </c>
      <c r="B24" s="194"/>
      <c r="C24" s="257">
        <v>0</v>
      </c>
      <c r="D24" s="196"/>
      <c r="E24" s="257">
        <v>0</v>
      </c>
      <c r="F24" s="262"/>
      <c r="G24" s="257">
        <v>0</v>
      </c>
      <c r="H24" s="196"/>
      <c r="I24" s="257">
        <v>0</v>
      </c>
      <c r="J24" s="196"/>
      <c r="K24" s="257">
        <v>0</v>
      </c>
      <c r="L24" s="196"/>
      <c r="M24" s="257">
        <v>0</v>
      </c>
      <c r="N24" s="196"/>
      <c r="O24" s="257">
        <v>0</v>
      </c>
      <c r="P24" s="196"/>
      <c r="Q24" s="266">
        <v>48121</v>
      </c>
      <c r="R24" s="196"/>
      <c r="S24" s="266">
        <f>SUM(I24:R24)</f>
        <v>48121</v>
      </c>
      <c r="T24" s="257"/>
      <c r="U24" s="115"/>
    </row>
    <row r="25" spans="1:21" s="14" customFormat="1" ht="14.25" customHeight="1">
      <c r="A25" s="220" t="s">
        <v>133</v>
      </c>
      <c r="B25" s="194"/>
      <c r="C25" s="257">
        <v>0</v>
      </c>
      <c r="D25" s="196"/>
      <c r="E25" s="257">
        <v>0</v>
      </c>
      <c r="F25" s="262"/>
      <c r="G25" s="257">
        <v>0</v>
      </c>
      <c r="H25" s="196"/>
      <c r="I25" s="266">
        <v>30</v>
      </c>
      <c r="J25" s="196"/>
      <c r="K25" s="271">
        <v>1766</v>
      </c>
      <c r="L25" s="196"/>
      <c r="M25" s="257"/>
      <c r="N25" s="196"/>
      <c r="O25" s="257"/>
      <c r="P25" s="196"/>
      <c r="Q25" s="266">
        <v>-855</v>
      </c>
      <c r="R25" s="196"/>
      <c r="S25" s="266">
        <f>SUM(I25:R25)</f>
        <v>941</v>
      </c>
      <c r="T25" s="257"/>
      <c r="U25" s="115"/>
    </row>
    <row r="26" spans="1:20" s="14" customFormat="1" ht="13.5" customHeight="1">
      <c r="A26" s="198" t="s">
        <v>93</v>
      </c>
      <c r="B26" s="190"/>
      <c r="C26" s="191">
        <v>0</v>
      </c>
      <c r="D26" s="191"/>
      <c r="E26" s="191">
        <v>0</v>
      </c>
      <c r="F26" s="261"/>
      <c r="G26" s="191">
        <v>0</v>
      </c>
      <c r="H26" s="191"/>
      <c r="I26" s="191">
        <v>-5825</v>
      </c>
      <c r="J26" s="191"/>
      <c r="K26" s="191">
        <v>-1820</v>
      </c>
      <c r="L26" s="191"/>
      <c r="M26" s="191">
        <v>0</v>
      </c>
      <c r="N26" s="191"/>
      <c r="O26" s="191"/>
      <c r="P26" s="191"/>
      <c r="Q26" s="191">
        <f>-I26-K26</f>
        <v>7645</v>
      </c>
      <c r="R26" s="191"/>
      <c r="S26" s="191">
        <v>0</v>
      </c>
      <c r="T26" s="191"/>
    </row>
    <row r="27" spans="1:20" s="14" customFormat="1" ht="16.5" customHeight="1" thickBot="1">
      <c r="A27" s="175" t="s">
        <v>151</v>
      </c>
      <c r="B27" s="176">
        <v>27</v>
      </c>
      <c r="C27" s="199">
        <f>C10+C12+C13+C14+C15+C17+C20+C23+C26</f>
        <v>172591</v>
      </c>
      <c r="D27" s="159"/>
      <c r="E27" s="199">
        <f>E10+E12+E13+E14+E15+E17+E20+E23+E26</f>
        <v>-57452</v>
      </c>
      <c r="F27" s="200"/>
      <c r="G27" s="199">
        <f>G10+G12+G13+G14+G15+G17+G20+G23+G26</f>
        <v>196759</v>
      </c>
      <c r="H27" s="201"/>
      <c r="I27" s="199">
        <f>I10+I12+I13+I14+I15+I17+I20+I23+I26</f>
        <v>21334</v>
      </c>
      <c r="J27" s="201"/>
      <c r="K27" s="199">
        <f>K10+K12+K13+K14+K15+K17+K20+K23+K26</f>
        <v>506</v>
      </c>
      <c r="L27" s="201"/>
      <c r="M27" s="199">
        <f>M10+M12+M13+M14+M15+M17+M20+M23+M26</f>
        <v>226530</v>
      </c>
      <c r="N27" s="201"/>
      <c r="O27" s="199">
        <f>O10+O12+O13+O14+O15+O17+O20+O23+O26</f>
        <v>1857</v>
      </c>
      <c r="P27" s="201"/>
      <c r="Q27" s="199">
        <f>Q10+Q12+Q13+Q14+Q15+Q17+Q20+Q23+Q26</f>
        <v>14000</v>
      </c>
      <c r="R27" s="201"/>
      <c r="S27" s="199">
        <f>S10+S12+S13+S14+S15+S17+S20+S23+S26</f>
        <v>576125</v>
      </c>
      <c r="T27" s="258"/>
    </row>
    <row r="28" spans="1:20" s="14" customFormat="1" ht="14.25" customHeight="1" thickTop="1">
      <c r="A28" s="325" t="s">
        <v>170</v>
      </c>
      <c r="B28" s="325"/>
      <c r="C28" s="159"/>
      <c r="D28" s="159"/>
      <c r="E28" s="159"/>
      <c r="F28" s="159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83"/>
      <c r="R28" s="174"/>
      <c r="S28" s="183"/>
      <c r="T28" s="183"/>
    </row>
    <row r="29" spans="1:20" s="14" customFormat="1" ht="14.25" customHeight="1">
      <c r="A29" s="277" t="s">
        <v>164</v>
      </c>
      <c r="B29" s="275"/>
      <c r="C29" s="279">
        <v>6509</v>
      </c>
      <c r="D29" s="278"/>
      <c r="E29" s="256">
        <v>0</v>
      </c>
      <c r="F29" s="278"/>
      <c r="G29" s="280">
        <f>20375+1694</f>
        <v>22069</v>
      </c>
      <c r="H29" s="280"/>
      <c r="I29" s="256">
        <v>0</v>
      </c>
      <c r="J29" s="280"/>
      <c r="K29" s="256">
        <v>0</v>
      </c>
      <c r="L29" s="280"/>
      <c r="M29" s="256">
        <v>0</v>
      </c>
      <c r="N29" s="280"/>
      <c r="O29" s="256">
        <v>-1694</v>
      </c>
      <c r="P29" s="280"/>
      <c r="Q29" s="256">
        <v>0</v>
      </c>
      <c r="R29" s="280"/>
      <c r="S29" s="280">
        <f>SUM(C29:R29)</f>
        <v>26884</v>
      </c>
      <c r="T29" s="183"/>
    </row>
    <row r="30" spans="1:20" s="14" customFormat="1" ht="14.25" customHeight="1">
      <c r="A30" s="179" t="s">
        <v>203</v>
      </c>
      <c r="B30" s="275"/>
      <c r="C30" s="249">
        <v>0</v>
      </c>
      <c r="D30" s="278"/>
      <c r="E30" s="187">
        <f>E31+E32</f>
        <v>3836</v>
      </c>
      <c r="F30" s="278"/>
      <c r="G30" s="304">
        <v>0</v>
      </c>
      <c r="H30" s="280"/>
      <c r="I30" s="304">
        <v>0</v>
      </c>
      <c r="J30" s="280"/>
      <c r="K30" s="304">
        <v>0</v>
      </c>
      <c r="L30" s="280"/>
      <c r="M30" s="304">
        <v>0</v>
      </c>
      <c r="N30" s="280"/>
      <c r="O30" s="304">
        <v>0</v>
      </c>
      <c r="P30" s="280"/>
      <c r="Q30" s="187">
        <f>Q31+Q32</f>
        <v>1830</v>
      </c>
      <c r="R30" s="280"/>
      <c r="S30" s="305">
        <f>S31+S32</f>
        <v>5666</v>
      </c>
      <c r="T30" s="183"/>
    </row>
    <row r="31" spans="1:20" s="14" customFormat="1" ht="14.25" customHeight="1">
      <c r="A31" s="219" t="s">
        <v>204</v>
      </c>
      <c r="B31" s="275"/>
      <c r="C31" s="184"/>
      <c r="D31" s="278"/>
      <c r="E31" s="256">
        <v>3843</v>
      </c>
      <c r="F31" s="278"/>
      <c r="G31" s="185"/>
      <c r="H31" s="280"/>
      <c r="I31" s="185"/>
      <c r="J31" s="280"/>
      <c r="K31" s="185"/>
      <c r="L31" s="280"/>
      <c r="M31" s="185"/>
      <c r="N31" s="280"/>
      <c r="O31" s="185"/>
      <c r="P31" s="280"/>
      <c r="Q31" s="256">
        <v>1830</v>
      </c>
      <c r="R31" s="280"/>
      <c r="S31" s="280">
        <f>SUM(E31:R31)</f>
        <v>5673</v>
      </c>
      <c r="T31" s="183"/>
    </row>
    <row r="32" spans="1:20" s="14" customFormat="1" ht="14.25" customHeight="1">
      <c r="A32" s="219" t="s">
        <v>205</v>
      </c>
      <c r="B32" s="275"/>
      <c r="C32" s="184"/>
      <c r="D32" s="278"/>
      <c r="E32" s="256">
        <v>-7</v>
      </c>
      <c r="F32" s="278"/>
      <c r="G32" s="185"/>
      <c r="H32" s="280"/>
      <c r="I32" s="185"/>
      <c r="J32" s="280"/>
      <c r="K32" s="185"/>
      <c r="L32" s="280"/>
      <c r="M32" s="185"/>
      <c r="N32" s="280"/>
      <c r="O32" s="185"/>
      <c r="P32" s="280"/>
      <c r="Q32" s="256"/>
      <c r="R32" s="280"/>
      <c r="S32" s="306">
        <f>SUM(E32:R32)</f>
        <v>-7</v>
      </c>
      <c r="T32" s="183"/>
    </row>
    <row r="33" spans="1:20" s="14" customFormat="1" ht="14.25" customHeight="1">
      <c r="A33" s="219" t="s">
        <v>146</v>
      </c>
      <c r="B33" s="176"/>
      <c r="C33" s="249">
        <v>0</v>
      </c>
      <c r="D33" s="159"/>
      <c r="E33" s="249">
        <v>0</v>
      </c>
      <c r="F33" s="260">
        <v>0</v>
      </c>
      <c r="G33" s="249">
        <v>0</v>
      </c>
      <c r="H33" s="184">
        <v>0</v>
      </c>
      <c r="I33" s="249">
        <v>0</v>
      </c>
      <c r="J33" s="184">
        <v>0</v>
      </c>
      <c r="K33" s="249">
        <v>0</v>
      </c>
      <c r="L33" s="184">
        <v>0</v>
      </c>
      <c r="M33" s="249">
        <v>0</v>
      </c>
      <c r="N33" s="188"/>
      <c r="O33" s="263">
        <f>+O34</f>
        <v>-1</v>
      </c>
      <c r="P33" s="188"/>
      <c r="Q33" s="264">
        <v>0</v>
      </c>
      <c r="R33" s="188"/>
      <c r="S33" s="187">
        <f>SUM(E33:R33)</f>
        <v>-1</v>
      </c>
      <c r="T33" s="183"/>
    </row>
    <row r="34" spans="1:20" s="14" customFormat="1" ht="14.25" customHeight="1">
      <c r="A34" s="218" t="s">
        <v>147</v>
      </c>
      <c r="B34" s="176"/>
      <c r="C34" s="184">
        <v>0</v>
      </c>
      <c r="D34" s="159"/>
      <c r="E34" s="184">
        <v>0</v>
      </c>
      <c r="F34" s="260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8"/>
      <c r="O34" s="265">
        <v>-1</v>
      </c>
      <c r="P34" s="188"/>
      <c r="Q34" s="189"/>
      <c r="R34" s="188"/>
      <c r="S34" s="271">
        <f>SUM(E34:R34)</f>
        <v>-1</v>
      </c>
      <c r="T34" s="183"/>
    </row>
    <row r="35" spans="1:20" s="14" customFormat="1" ht="14.25" customHeight="1">
      <c r="A35" s="179" t="s">
        <v>58</v>
      </c>
      <c r="B35" s="176"/>
      <c r="C35" s="187">
        <v>0</v>
      </c>
      <c r="D35" s="191"/>
      <c r="E35" s="187">
        <v>0</v>
      </c>
      <c r="F35" s="261"/>
      <c r="G35" s="187">
        <f>G37</f>
        <v>0</v>
      </c>
      <c r="H35" s="191"/>
      <c r="I35" s="187">
        <v>0</v>
      </c>
      <c r="J35" s="191"/>
      <c r="K35" s="187">
        <v>0</v>
      </c>
      <c r="L35" s="191"/>
      <c r="M35" s="187">
        <f>M37+M36</f>
        <v>0</v>
      </c>
      <c r="N35" s="191"/>
      <c r="O35" s="187">
        <v>0</v>
      </c>
      <c r="P35" s="191"/>
      <c r="Q35" s="187">
        <f>Q36</f>
        <v>-14916</v>
      </c>
      <c r="R35" s="191"/>
      <c r="S35" s="187">
        <f>G35+M35+Q35</f>
        <v>-14916</v>
      </c>
      <c r="T35" s="183"/>
    </row>
    <row r="36" spans="1:20" s="14" customFormat="1" ht="14.25" customHeight="1">
      <c r="A36" s="218" t="s">
        <v>206</v>
      </c>
      <c r="B36" s="176"/>
      <c r="C36" s="184">
        <v>0</v>
      </c>
      <c r="D36" s="159"/>
      <c r="E36" s="184">
        <v>0</v>
      </c>
      <c r="F36" s="260"/>
      <c r="G36" s="184">
        <v>0</v>
      </c>
      <c r="H36" s="184"/>
      <c r="I36" s="184">
        <v>0</v>
      </c>
      <c r="J36" s="184"/>
      <c r="K36" s="184">
        <v>0</v>
      </c>
      <c r="L36" s="184"/>
      <c r="M36" s="184">
        <v>0</v>
      </c>
      <c r="N36" s="188"/>
      <c r="O36" s="265">
        <v>0</v>
      </c>
      <c r="P36" s="188"/>
      <c r="Q36" s="189">
        <v>-14916</v>
      </c>
      <c r="R36" s="188"/>
      <c r="S36" s="271"/>
      <c r="T36" s="183"/>
    </row>
    <row r="37" spans="1:21" s="14" customFormat="1" ht="14.25" customHeight="1">
      <c r="A37" s="193" t="s">
        <v>100</v>
      </c>
      <c r="B37" s="194"/>
      <c r="C37" s="195">
        <f>+C38+C39</f>
        <v>0</v>
      </c>
      <c r="D37" s="196"/>
      <c r="E37" s="195">
        <f>+E38+E39</f>
        <v>0</v>
      </c>
      <c r="F37" s="196"/>
      <c r="G37" s="195">
        <f>+G38+G39</f>
        <v>0</v>
      </c>
      <c r="H37" s="196"/>
      <c r="I37" s="195">
        <f>I39</f>
        <v>-20</v>
      </c>
      <c r="J37" s="196"/>
      <c r="K37" s="195">
        <f>+K38+K39</f>
        <v>-386</v>
      </c>
      <c r="L37" s="196"/>
      <c r="M37" s="195">
        <v>0</v>
      </c>
      <c r="N37" s="196"/>
      <c r="O37" s="195">
        <v>0</v>
      </c>
      <c r="P37" s="196"/>
      <c r="Q37" s="195">
        <f>+Q38+Q39</f>
        <v>22275</v>
      </c>
      <c r="R37" s="196"/>
      <c r="S37" s="195">
        <f>SUM(C37:R37)</f>
        <v>21869</v>
      </c>
      <c r="T37" s="257"/>
      <c r="U37" s="116"/>
    </row>
    <row r="38" spans="1:20" s="14" customFormat="1" ht="12.75" customHeight="1">
      <c r="A38" s="220" t="s">
        <v>132</v>
      </c>
      <c r="B38" s="190"/>
      <c r="C38" s="186">
        <v>0</v>
      </c>
      <c r="D38" s="186"/>
      <c r="E38" s="186">
        <v>0</v>
      </c>
      <c r="F38" s="186"/>
      <c r="G38" s="186">
        <v>0</v>
      </c>
      <c r="H38" s="186"/>
      <c r="I38" s="186">
        <v>0</v>
      </c>
      <c r="J38" s="186"/>
      <c r="K38" s="186">
        <v>0</v>
      </c>
      <c r="L38" s="186"/>
      <c r="M38" s="186">
        <v>0</v>
      </c>
      <c r="N38" s="186"/>
      <c r="O38" s="186">
        <v>0</v>
      </c>
      <c r="P38" s="186"/>
      <c r="Q38" s="186">
        <f>'IS'!C30</f>
        <v>22275</v>
      </c>
      <c r="R38" s="186"/>
      <c r="S38" s="186">
        <f>SUM(C38:R38)</f>
        <v>22275</v>
      </c>
      <c r="T38" s="186"/>
    </row>
    <row r="39" spans="1:20" s="14" customFormat="1" ht="14.25" customHeight="1">
      <c r="A39" s="220" t="s">
        <v>133</v>
      </c>
      <c r="B39" s="190"/>
      <c r="C39" s="186">
        <v>0</v>
      </c>
      <c r="D39" s="186"/>
      <c r="E39" s="186">
        <v>0</v>
      </c>
      <c r="F39" s="186"/>
      <c r="G39" s="186">
        <v>0</v>
      </c>
      <c r="H39" s="186"/>
      <c r="I39" s="186">
        <v>-20</v>
      </c>
      <c r="J39" s="186"/>
      <c r="K39" s="186">
        <v>-386</v>
      </c>
      <c r="L39" s="197"/>
      <c r="M39" s="186">
        <v>0</v>
      </c>
      <c r="N39" s="197"/>
      <c r="O39" s="197">
        <v>0</v>
      </c>
      <c r="P39" s="197"/>
      <c r="Q39" s="186">
        <v>0</v>
      </c>
      <c r="R39" s="197"/>
      <c r="S39" s="186">
        <f>SUM(C39:R39)</f>
        <v>-406</v>
      </c>
      <c r="T39" s="186"/>
    </row>
    <row r="40" spans="1:20" s="14" customFormat="1" ht="12.75" customHeight="1">
      <c r="A40" s="198" t="s">
        <v>93</v>
      </c>
      <c r="B40" s="190"/>
      <c r="C40" s="191">
        <v>0</v>
      </c>
      <c r="D40" s="191"/>
      <c r="E40" s="191">
        <v>0</v>
      </c>
      <c r="F40" s="191"/>
      <c r="G40" s="191">
        <v>0</v>
      </c>
      <c r="H40" s="191"/>
      <c r="I40" s="191">
        <v>-1163</v>
      </c>
      <c r="J40" s="191"/>
      <c r="K40" s="191">
        <v>5</v>
      </c>
      <c r="L40" s="210"/>
      <c r="M40" s="191">
        <v>0</v>
      </c>
      <c r="N40" s="191"/>
      <c r="O40" s="191">
        <v>0</v>
      </c>
      <c r="P40" s="191"/>
      <c r="Q40" s="191">
        <f>-I40-K40</f>
        <v>1158</v>
      </c>
      <c r="R40" s="191"/>
      <c r="S40" s="191">
        <f>I40+Q40+K40</f>
        <v>0</v>
      </c>
      <c r="T40" s="191"/>
    </row>
    <row r="41" spans="1:22" s="14" customFormat="1" ht="16.5" customHeight="1" thickBot="1">
      <c r="A41" s="175" t="s">
        <v>197</v>
      </c>
      <c r="B41" s="176">
        <v>27</v>
      </c>
      <c r="C41" s="199">
        <f>C27+C29+C37+C40+C33+C30+C35</f>
        <v>179100</v>
      </c>
      <c r="D41" s="159"/>
      <c r="E41" s="199">
        <f>E27+E29+E37+E40+E33+E30+E35</f>
        <v>-53616</v>
      </c>
      <c r="F41" s="200"/>
      <c r="G41" s="199">
        <f>G27+G29+G37+G40+G33+G30+G35</f>
        <v>218828</v>
      </c>
      <c r="H41" s="201"/>
      <c r="I41" s="199">
        <f>I27+I29+I37+I40+I33+I30+I35</f>
        <v>20151</v>
      </c>
      <c r="J41" s="201"/>
      <c r="K41" s="199">
        <f>K27+K29+K37+K40+K33+K30+K35</f>
        <v>125</v>
      </c>
      <c r="L41" s="201"/>
      <c r="M41" s="199">
        <f>M27+M29+M37+M40+M33+M30+M35</f>
        <v>226530</v>
      </c>
      <c r="N41" s="201"/>
      <c r="O41" s="199">
        <f>O27+O29+O37+O40+O33+O30+O35</f>
        <v>162</v>
      </c>
      <c r="P41" s="201"/>
      <c r="Q41" s="199">
        <f>Q27+Q29+Q37+Q40+Q33+Q30+Q35</f>
        <v>24347</v>
      </c>
      <c r="R41" s="201"/>
      <c r="S41" s="199">
        <f>S27+S29+S37+S40+S33+S30+S35</f>
        <v>615627</v>
      </c>
      <c r="T41" s="258"/>
      <c r="U41" s="115"/>
      <c r="V41" s="115"/>
    </row>
    <row r="42" spans="1:20" s="14" customFormat="1" ht="8.25" customHeight="1" thickTop="1">
      <c r="A42" s="175"/>
      <c r="B42" s="190"/>
      <c r="C42" s="159"/>
      <c r="D42" s="159"/>
      <c r="E42" s="159"/>
      <c r="F42" s="159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83"/>
      <c r="T42" s="183"/>
    </row>
    <row r="43" spans="1:20" s="9" customFormat="1" ht="13.5">
      <c r="A43" s="202" t="str">
        <f>CFS!A61</f>
        <v>Приложенията на страници от 5 до 145  са неразделна част от индивидуалния финансов отчет.</v>
      </c>
      <c r="B43" s="203"/>
      <c r="C43" s="190"/>
      <c r="D43" s="190"/>
      <c r="E43" s="190"/>
      <c r="F43" s="190"/>
      <c r="G43" s="180"/>
      <c r="H43" s="190"/>
      <c r="I43" s="180"/>
      <c r="J43" s="190"/>
      <c r="K43" s="180"/>
      <c r="L43" s="190"/>
      <c r="M43" s="180"/>
      <c r="N43" s="190"/>
      <c r="O43" s="190"/>
      <c r="P43" s="190"/>
      <c r="Q43" s="180"/>
      <c r="R43" s="190"/>
      <c r="S43" s="204"/>
      <c r="T43" s="204"/>
    </row>
    <row r="44" spans="1:20" s="9" customFormat="1" ht="8.25" customHeight="1">
      <c r="A44" s="202"/>
      <c r="B44" s="203"/>
      <c r="C44" s="190"/>
      <c r="D44" s="190"/>
      <c r="E44" s="190"/>
      <c r="F44" s="190"/>
      <c r="G44" s="180"/>
      <c r="H44" s="190"/>
      <c r="I44" s="180"/>
      <c r="J44" s="190"/>
      <c r="K44" s="180"/>
      <c r="L44" s="190"/>
      <c r="M44" s="180"/>
      <c r="N44" s="190"/>
      <c r="O44" s="190"/>
      <c r="P44" s="190"/>
      <c r="Q44" s="180"/>
      <c r="R44" s="190"/>
      <c r="S44" s="204"/>
      <c r="T44" s="204"/>
    </row>
    <row r="45" spans="1:20" s="148" customFormat="1" ht="13.5" customHeight="1">
      <c r="A45" s="205" t="s">
        <v>60</v>
      </c>
      <c r="B45" s="206" t="s">
        <v>104</v>
      </c>
      <c r="C45" s="207"/>
      <c r="D45" s="207"/>
      <c r="E45" s="207"/>
      <c r="F45" s="207"/>
      <c r="G45" s="206" t="s">
        <v>105</v>
      </c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6"/>
      <c r="S45" s="206"/>
      <c r="T45" s="206"/>
    </row>
    <row r="46" spans="1:20" s="148" customFormat="1" ht="11.25" customHeight="1">
      <c r="A46" s="208" t="s">
        <v>61</v>
      </c>
      <c r="B46" s="207"/>
      <c r="C46" s="202" t="s">
        <v>118</v>
      </c>
      <c r="D46" s="207"/>
      <c r="E46" s="207"/>
      <c r="F46" s="207"/>
      <c r="G46" s="207"/>
      <c r="H46" s="202"/>
      <c r="I46" s="206" t="s">
        <v>119</v>
      </c>
      <c r="J46" s="207"/>
      <c r="K46" s="207"/>
      <c r="L46" s="207"/>
      <c r="M46" s="207"/>
      <c r="N46" s="207"/>
      <c r="O46" s="207"/>
      <c r="P46" s="207"/>
      <c r="Q46" s="207"/>
      <c r="R46" s="206"/>
      <c r="S46" s="206"/>
      <c r="T46" s="206"/>
    </row>
    <row r="47" spans="1:20" s="148" customFormat="1" ht="13.5" customHeight="1">
      <c r="A47" s="215" t="str">
        <f>'IS'!A61</f>
        <v>* Обединени показатели (Приложение № 40)</v>
      </c>
      <c r="B47" s="37"/>
      <c r="C47"/>
      <c r="D47"/>
      <c r="E47"/>
      <c r="F47"/>
      <c r="G47"/>
      <c r="H47" s="149"/>
      <c r="I47" s="147"/>
      <c r="L47" s="149"/>
      <c r="R47" s="147"/>
      <c r="S47" s="147"/>
      <c r="T47" s="147"/>
    </row>
    <row r="48" spans="1:7" ht="13.5">
      <c r="A48" s="166"/>
      <c r="B48" s="37"/>
      <c r="C48"/>
      <c r="D48"/>
      <c r="E48"/>
      <c r="F48"/>
      <c r="G48"/>
    </row>
    <row r="49" spans="1:2" ht="13.5">
      <c r="A49" s="150"/>
      <c r="B49"/>
    </row>
    <row r="58" spans="1:2" ht="13.5">
      <c r="A58" s="34"/>
      <c r="B58" s="34"/>
    </row>
  </sheetData>
  <sheetProtection/>
  <mergeCells count="13">
    <mergeCell ref="A2:S2"/>
    <mergeCell ref="S4:S5"/>
    <mergeCell ref="C4:C5"/>
    <mergeCell ref="E4:E5"/>
    <mergeCell ref="M4:M5"/>
    <mergeCell ref="Q4:Q5"/>
    <mergeCell ref="O4:O5"/>
    <mergeCell ref="A11:B11"/>
    <mergeCell ref="K4:K5"/>
    <mergeCell ref="A28:B28"/>
    <mergeCell ref="G4:G5"/>
    <mergeCell ref="I4:I5"/>
    <mergeCell ref="A4:B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80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Pelagia Viatcheva</cp:lastModifiedBy>
  <cp:lastPrinted>2024-07-25T13:59:54Z</cp:lastPrinted>
  <dcterms:created xsi:type="dcterms:W3CDTF">2003-02-07T14:36:34Z</dcterms:created>
  <dcterms:modified xsi:type="dcterms:W3CDTF">2024-07-29T08:11:52Z</dcterms:modified>
  <cp:category/>
  <cp:version/>
  <cp:contentType/>
  <cp:contentStatus/>
</cp:coreProperties>
</file>