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<sst xmlns="http://schemas.openxmlformats.org/spreadsheetml/2006/main" count="1997" uniqueCount="694">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</sst>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45016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45041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F90" sqref="F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1852</v>
      </c>
      <c r="D18" s="137">
        <v>1852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1852</v>
      </c>
      <c r="D20" s="377">
        <f>SUM(D12:D19)</f>
        <v>1852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2050</v>
      </c>
      <c r="D21" s="268">
        <v>2050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-25879</v>
      </c>
      <c r="H28" s="375">
        <f>SUM(H29:H31)</f>
        <v>-25811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-25879</v>
      </c>
      <c r="H30" s="137">
        <v>-25811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-36</v>
      </c>
      <c r="H33" s="137">
        <v>-68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-25915</v>
      </c>
      <c r="H34" s="377">
        <f>H28+H32+H33</f>
        <v>-25879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1820</v>
      </c>
      <c r="H37" s="379">
        <f>H26+H18+H34</f>
        <v>1856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24104</v>
      </c>
      <c r="H45" s="137">
        <v>24692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28735</v>
      </c>
      <c r="D50" s="137">
        <v>29352</v>
      </c>
      <c r="E50" s="142" t="s">
        <v>52</v>
      </c>
      <c r="F50" s="82" t="s">
        <v>154</v>
      </c>
      <c r="G50" s="374">
        <f>SUM(G44:G49)</f>
        <v>25354</v>
      </c>
      <c r="H50" s="375">
        <f>SUM(H44:H49)</f>
        <v>25942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28735</v>
      </c>
      <c r="D52" s="377">
        <f>SUM(D48:D51)</f>
        <v>29352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32637</v>
      </c>
      <c r="D56" s="381">
        <f>D20+D21+D22+D28+D33+D46+D52+D54+D55</f>
        <v>33254</v>
      </c>
      <c r="E56" s="87" t="s">
        <v>557</v>
      </c>
      <c r="F56" s="86" t="s">
        <v>172</v>
      </c>
      <c r="G56" s="378">
        <f>G50+G52+G53+G54+G55</f>
        <v>25354</v>
      </c>
      <c r="H56" s="379">
        <f>H50+H52+H53+H54+H55</f>
        <v>25942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2428</v>
      </c>
      <c r="H60" s="137">
        <v>2417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5289</v>
      </c>
      <c r="H61" s="375">
        <f>SUM(H62:H68)</f>
        <v>5313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3363</v>
      </c>
      <c r="H64" s="137">
        <v>3396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1387</v>
      </c>
      <c r="H68" s="137">
        <v>1378</v>
      </c>
    </row>
    <row r="69" spans="1:8" ht="15.75">
      <c r="A69" s="76" t="s">
        <v>210</v>
      </c>
      <c r="B69" s="78" t="s">
        <v>211</v>
      </c>
      <c r="C69" s="138">
        <v>2272</v>
      </c>
      <c r="D69" s="137">
        <v>2284</v>
      </c>
      <c r="E69" s="142" t="s">
        <v>79</v>
      </c>
      <c r="F69" s="80" t="s">
        <v>216</v>
      </c>
      <c r="G69" s="138">
        <v>26</v>
      </c>
      <c r="H69" s="137">
        <v>26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7743</v>
      </c>
      <c r="H71" s="377">
        <f>H59+H60+H61+H69+H70</f>
        <v>7756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2272</v>
      </c>
      <c r="D76" s="377">
        <f>SUM(D68:D75)</f>
        <v>2284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7743</v>
      </c>
      <c r="H79" s="379">
        <f>H71+H73+H75+H77</f>
        <v>7756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2280</v>
      </c>
      <c r="D94" s="381">
        <f>D65+D76+D85+D92+D93</f>
        <v>2300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34917</v>
      </c>
      <c r="D95" s="383">
        <f>D94+D56</f>
        <v>35554</v>
      </c>
      <c r="E95" s="169" t="s">
        <v>633</v>
      </c>
      <c r="F95" s="280" t="s">
        <v>268</v>
      </c>
      <c r="G95" s="382">
        <f>G37+G40+G56+G79</f>
        <v>34917</v>
      </c>
      <c r="H95" s="383">
        <f>H37+H40+H56+H79</f>
        <v>35554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45041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9" sqref="E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195</v>
      </c>
      <c r="D12" s="257">
        <v>266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20</v>
      </c>
      <c r="D13" s="257">
        <v>16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16</v>
      </c>
      <c r="D15" s="257">
        <v>15</v>
      </c>
      <c r="E15" s="185" t="s">
        <v>79</v>
      </c>
      <c r="F15" s="180" t="s">
        <v>289</v>
      </c>
      <c r="G15" s="256">
        <v>195</v>
      </c>
      <c r="H15" s="257">
        <v>264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195</v>
      </c>
      <c r="H16" s="408">
        <f>SUM(H12:H15)</f>
        <v>264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232</v>
      </c>
      <c r="D22" s="408">
        <f>SUM(D12:D18)+D19</f>
        <v>298</v>
      </c>
      <c r="E22" s="135" t="s">
        <v>309</v>
      </c>
      <c r="F22" s="177" t="s">
        <v>310</v>
      </c>
      <c r="G22" s="256">
        <v>331</v>
      </c>
      <c r="H22" s="257">
        <v>141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330</v>
      </c>
      <c r="D25" s="257">
        <v>140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331</v>
      </c>
      <c r="H27" s="408">
        <f>SUM(H22:H26)</f>
        <v>141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330</v>
      </c>
      <c r="D29" s="408">
        <f>SUM(D25:D28)</f>
        <v>140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562</v>
      </c>
      <c r="D31" s="414">
        <f>D29+D22</f>
        <v>438</v>
      </c>
      <c r="E31" s="191" t="s">
        <v>548</v>
      </c>
      <c r="F31" s="206" t="s">
        <v>331</v>
      </c>
      <c r="G31" s="193">
        <f>G16+G18+G27</f>
        <v>526</v>
      </c>
      <c r="H31" s="194">
        <f>H16+H18+H27</f>
        <v>405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36</v>
      </c>
      <c r="H33" s="408">
        <f>IF((D31-H31)&gt;0,D31-H31,0)</f>
        <v>33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562</v>
      </c>
      <c r="D36" s="416">
        <f>D31-D34+D35</f>
        <v>438</v>
      </c>
      <c r="E36" s="202" t="s">
        <v>346</v>
      </c>
      <c r="F36" s="196" t="s">
        <v>347</v>
      </c>
      <c r="G36" s="207">
        <f>G35-G34+G31</f>
        <v>526</v>
      </c>
      <c r="H36" s="208">
        <f>H35-H34+H31</f>
        <v>405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36</v>
      </c>
      <c r="H37" s="194">
        <f>IF((D36-H36)&gt;0,D36-H36,0)</f>
        <v>33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36</v>
      </c>
      <c r="H42" s="184">
        <f>IF(H37&gt;0,IF(D38+H37&lt;0,0,D38+H37),IF(D37-D38&lt;0,D38-D37,0))</f>
        <v>33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36</v>
      </c>
      <c r="H44" s="208">
        <f>IF(D42=0,IF(H42-H43&gt;0,H42-H43+D43,0),IF(D42-D43&lt;0,D43-D42+H43,0))</f>
        <v>33</v>
      </c>
    </row>
    <row r="45" spans="1:8" ht="16.5" thickBot="1">
      <c r="A45" s="210" t="s">
        <v>371</v>
      </c>
      <c r="B45" s="211" t="s">
        <v>372</v>
      </c>
      <c r="C45" s="409">
        <f>C36+C38+C42</f>
        <v>562</v>
      </c>
      <c r="D45" s="410">
        <f>D36+D38+D42</f>
        <v>438</v>
      </c>
      <c r="E45" s="210" t="s">
        <v>373</v>
      </c>
      <c r="F45" s="212" t="s">
        <v>374</v>
      </c>
      <c r="G45" s="409">
        <f>G42+G36</f>
        <v>562</v>
      </c>
      <c r="H45" s="410">
        <f>H42+H36</f>
        <v>438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45041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H34" sqref="H3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280</v>
      </c>
      <c r="D11" s="137">
        <v>293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-253</v>
      </c>
      <c r="D12" s="137">
        <v>-253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-161</v>
      </c>
      <c r="D15" s="137">
        <v>-171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316</v>
      </c>
      <c r="D17" s="137">
        <v>141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157</v>
      </c>
      <c r="D21" s="438">
        <f>SUM(D11:D20)</f>
        <v>-10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741</v>
      </c>
      <c r="D29" s="137">
        <v>741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741</v>
      </c>
      <c r="D33" s="438">
        <f>SUM(D23:D32)</f>
        <v>741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-587</v>
      </c>
      <c r="D38" s="137">
        <v>-587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-319</v>
      </c>
      <c r="D40" s="137">
        <v>-140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-906</v>
      </c>
      <c r="D43" s="440">
        <f>SUM(D35:D42)</f>
        <v>-727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</v>
      </c>
      <c r="D46" s="251">
        <f>D45+D44</f>
        <v>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</v>
      </c>
      <c r="D47" s="238">
        <v>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45041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W26" sqref="W2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31.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-25879</v>
      </c>
      <c r="K13" s="364"/>
      <c r="L13" s="363">
        <f>SUM(C13:K13)</f>
        <v>1856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-25879</v>
      </c>
      <c r="K17" s="432">
        <f t="shared" si="2"/>
        <v>0</v>
      </c>
      <c r="L17" s="363">
        <f t="shared" si="1"/>
        <v>1856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-36</v>
      </c>
      <c r="K18" s="364"/>
      <c r="L18" s="363">
        <f t="shared" si="1"/>
        <v>-36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-25915</v>
      </c>
      <c r="K31" s="432">
        <f t="shared" si="6"/>
        <v>0</v>
      </c>
      <c r="L31" s="363">
        <f t="shared" si="1"/>
        <v>1820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-25915</v>
      </c>
      <c r="K34" s="366">
        <f t="shared" si="7"/>
        <v>0</v>
      </c>
      <c r="L34" s="430">
        <f t="shared" si="1"/>
        <v>1820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45041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45041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34917</v>
      </c>
      <c r="D6" s="454">
        <f aca="true" t="shared" si="0" ref="D6:D15">C6-E6</f>
        <v>0</v>
      </c>
      <c r="E6" s="453">
        <f>'1-Баланс'!G95</f>
        <v>34917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1820</v>
      </c>
      <c r="D7" s="454">
        <f t="shared" si="0"/>
        <v>-21575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-36</v>
      </c>
      <c r="D8" s="454">
        <f t="shared" si="0"/>
        <v>0</v>
      </c>
      <c r="E8" s="453">
        <f>ABS('2-Отчет за доходите'!C44)-ABS('2-Отчет за доходите'!G44)</f>
        <v>-36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</v>
      </c>
      <c r="D10" s="454">
        <f t="shared" si="0"/>
        <v>0</v>
      </c>
      <c r="E10" s="453">
        <f>'3-Отчет за паричния поток'!C46</f>
        <v>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1820</v>
      </c>
      <c r="D11" s="454">
        <f t="shared" si="0"/>
        <v>0</v>
      </c>
      <c r="E11" s="453">
        <f>'4-Отчет за собствения капитал'!L34</f>
        <v>1820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-0.18461538461538463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-0.01978021978021978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-0.0010877118772094148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-0.0010310164103445314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0.9359430604982206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0.29445951181712515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0.29445951181712515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0.0010331912695337724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0.0010331912695337724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0.04997437211686315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0.005584672222699544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0.9330242143225141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18.185164835164834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0.9478763925881376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330</v>
      </c>
      <c r="E21" s="474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0.1813186813186813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0.6273764258555133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100.2939393939394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1852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1852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2050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28735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28735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32637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2272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2272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2280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34917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-25879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-25879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-36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-25915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1820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24104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25354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25354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2428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5289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3363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1387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7743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7743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34917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195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232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330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330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562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562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562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195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195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331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331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526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36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526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36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36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36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562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280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-253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-161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316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157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741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741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-587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-319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-906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-25879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-25879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-36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-25915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-25915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1856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1856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-36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1820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1820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2023-04-20T09:05:45Z</dcterms:modified>
  <cp:category/>
  <cp:version/>
  <cp:contentType/>
  <cp:contentStatus/>
</cp:coreProperties>
</file>