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'CFS'!$A$1:$E$69</definedName>
    <definedName name="_xlnm.Print_Area" localSheetId="4">'EQS'!$A$1:$U$50</definedName>
    <definedName name="_xlnm.Print_Area" localSheetId="1">'IS'!$A$1:$E$56</definedName>
    <definedName name="_xlnm.Print_Area" localSheetId="2">'SFP'!$A$1:$I$72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'CFS'!$74:$65536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'CFS'!$A$1:$E$50</definedName>
    <definedName name="Z_2BD2C2C3_AF9C_11D6_9CEF_00D009775214_.wvu.Rows" localSheetId="3" hidden="1">'CFS'!$72:$65536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'CFS'!$74:$65536,'CFS'!$57:$57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'EQS'!$A$1:$Q$43</definedName>
    <definedName name="Z_9656BBF7_C4A3_41EC_B0C6_A21B380E3C2F_.wvu.Rows" localSheetId="3" hidden="1">'CFS'!$74:$65536,'CFS'!$57:$57</definedName>
  </definedNames>
  <calcPr fullCalcOnLoad="1"/>
</workbook>
</file>

<file path=xl/sharedStrings.xml><?xml version="1.0" encoding="utf-8"?>
<sst xmlns="http://schemas.openxmlformats.org/spreadsheetml/2006/main" count="255" uniqueCount="207">
  <si>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</si>
  <si>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</si>
  <si>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</si>
  <si>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</si>
  <si>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</si>
  <si>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</si>
  <si>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</si>
  <si>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</si>
  <si>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</si>
  <si>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</si>
  <si>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</si>
  <si>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</si>
  <si>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</si>
  <si>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</si>
  <si>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</si>
  <si>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</si>
  <si>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</si>
  <si>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</si>
  <si>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</si>
  <si>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</si>
  <si>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</si>
  <si>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</si>
  <si>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</si>
  <si>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</si>
  <si>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</si>
  <si>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</si>
  <si>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</si>
  <si>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</si>
  <si>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</si>
  <si>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</si>
  <si>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</si>
  <si>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</si>
  <si>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</si>
  <si>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</si>
  <si>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</si>
  <si>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</si>
  <si>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</si>
  <si>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</si>
  <si>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</si>
  <si>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</si>
  <si>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</si>
  <si>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</si>
  <si>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</si>
  <si>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</si>
  <si>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</si>
  <si>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</si>
  <si>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</si>
  <si>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</si>
  <si>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</si>
  <si>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</si>
  <si>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</si>
  <si>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</si>
  <si>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</si>
  <si>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</si>
  <si>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</si>
  <si>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</si>
  <si>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</si>
  <si>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</si>
  <si>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</si>
  <si>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</si>
  <si>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</si>
  <si>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</si>
  <si>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</si>
  <si>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</si>
  <si>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</si>
  <si>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</si>
  <si>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</si>
  <si>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</si>
  <si>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</si>
  <si>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</si>
  <si>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</si>
  <si>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</si>
  <si>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</si>
  <si>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</si>
  <si>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</si>
  <si>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</si>
  <si>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</si>
  <si>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</si>
  <si>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</si>
  <si>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</si>
  <si>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</si>
  <si>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</si>
  <si>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</si>
  <si>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</si>
  <si>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</si>
  <si>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</si>
  <si>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</si>
  <si>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</si>
  <si>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</si>
  <si>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</si>
  <si>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</si>
  <si>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</si>
  <si>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</si>
  <si>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</si>
  <si>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</si>
  <si>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</si>
  <si>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</si>
  <si>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</si>
  <si>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</si>
  <si>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</si>
  <si>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</si>
  <si>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</si>
  <si>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</si>
  <si>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</si>
  <si>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</si>
  <si>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Гл.счетоводител (съставител):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</si>
  <si>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</si>
  <si>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</si>
  <si>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</si>
  <si>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</si>
  <si>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</si>
  <si>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15,16</t>
  </si>
  <si>
    <t>Нетни парични потоци използвани във финансова дейност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</si>
  <si>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</si>
  <si>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</si>
  <si>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</si>
  <si>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Предоставени заеми на трети лица</t>
  </si>
  <si>
    <t>Ефекти от вливане на дъщерно дружество</t>
  </si>
  <si>
    <t xml:space="preserve">Постъпления от дивиденти от инвестиции в дъщерни дружества </t>
  </si>
  <si>
    <t>Покупка на акции в асоциирани дружества</t>
  </si>
  <si>
    <t>преизчислен*</t>
  </si>
  <si>
    <t>Постъпления от продажба на акции в асоциирани дружества</t>
  </si>
  <si>
    <t>преизчислен *</t>
  </si>
  <si>
    <t>Общ всеобхватен доход за годината (преизчислен) в т.ч.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</si>
  <si>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</si>
  <si>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</si>
  <si>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</si>
  <si>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</si>
  <si>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Резерв по финансови активи по справедлива стойност през друг всеобхватен доход</t>
  </si>
  <si>
    <t>* Обединени показатели (Приложение № 40)</t>
  </si>
  <si>
    <t>*</t>
  </si>
  <si>
    <t>ИНДИВИДУАЛЕН ОТЧЕТ ЗА ФИНАНСОВОТО СЪСТОЯНИЕ</t>
  </si>
  <si>
    <t>ИНДИВИДУАЛЕН ОТЧЕТ ЗА ВСЕОБХВАТНИЯ ДОХОД</t>
  </si>
  <si>
    <t xml:space="preserve"> ИНДИВИДУАЛЕН ОТЧЕТ ЗА ПАРИЧНИТЕ ПОТОЦИ </t>
  </si>
  <si>
    <t>ИНДИВИДУАЛЕН ОТЧЕТ ЗА ПРОМЕНИТЕ В СОБСТВЕНИЯ КАПИТАЛ</t>
  </si>
  <si>
    <t>Нетни парични потоци използвани в инвестиционна дейност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</si>
  <si>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</si>
  <si>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</si>
  <si>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</si>
  <si>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Постъпления от продажба на акции в дъщерни дружества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</si>
  <si>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</si>
  <si>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</si>
  <si>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Постъпления от дивиденти от други дългосрочни капиталови инвестиции </t>
  </si>
  <si>
    <r>
      <t>Нетно увеличение</t>
    </r>
    <r>
      <rPr>
        <b/>
        <sz val="10"/>
        <rFont val="Times New Roman"/>
        <family val="1"/>
      </rPr>
      <t>/(намаление) на паричните средства и паричните еквиваленти</t>
    </r>
  </si>
  <si>
    <t xml:space="preserve">Покупки на акции и дялове в дъщерни дружества </t>
  </si>
  <si>
    <t>Компоненти, които няма да бъдат рекласифицирани в печалбата или загубата:</t>
  </si>
  <si>
    <t>31 декември                   2022
      BGN'000</t>
  </si>
  <si>
    <t>Други капиталови компоненти (резерв по издадени варанти)</t>
  </si>
  <si>
    <t xml:space="preserve">Задължения по лизингови договори към трети лица </t>
  </si>
  <si>
    <t>Покупки на инвестиционни имоти</t>
  </si>
  <si>
    <t>Постъпления от продажба на инвестиционни имоти</t>
  </si>
  <si>
    <t>Постъпления от такси по поръчителства</t>
  </si>
  <si>
    <t>Плащания по лизингови договори  към трети лица</t>
  </si>
  <si>
    <t>Получени правителствени финансирания за земеделски земи</t>
  </si>
  <si>
    <t>Постъпления / (плащания), нетно, свързани с други капиталови компоненти (варанти)</t>
  </si>
  <si>
    <t>Други капиталови компоненти  (резерв по издадени варанти)</t>
  </si>
  <si>
    <t>Други капиталови компоненти в т.ч.</t>
  </si>
  <si>
    <t xml:space="preserve"> - транзакционни разходи</t>
  </si>
  <si>
    <t>Общ всеобхватен доход за годината (оригинално отчетен) в т.ч</t>
  </si>
  <si>
    <t>Задължения по лизингови договори към свързани предприятия</t>
  </si>
  <si>
    <r>
      <t>1 януари          2022</t>
    </r>
    <r>
      <rPr>
        <b/>
        <sz val="10"/>
        <rFont val="Times New Roman"/>
        <family val="1"/>
      </rPr>
      <t xml:space="preserve">      BGN'000</t>
    </r>
  </si>
  <si>
    <t>2022 *   BGN'000</t>
  </si>
  <si>
    <t>2023   BGN'000</t>
  </si>
  <si>
    <t>Салдо към 1 януари 2022 година (оригинално отчетено)</t>
  </si>
  <si>
    <t>Салдо към 1 януари 2022 година (преизчислено)</t>
  </si>
  <si>
    <t>Салдо към 31 декември 2022 година (оригинално отчетено)</t>
  </si>
  <si>
    <t>Салдо към 31 декември 2022 година (преизчислено)</t>
  </si>
  <si>
    <t>Промени в собствения капитал за 2023 година</t>
  </si>
  <si>
    <t xml:space="preserve">Постъпления от дивиденти от инвестиции в асоциирани дружества </t>
  </si>
  <si>
    <t>Изплатени дивиденти и неупражнени права по варанти</t>
  </si>
  <si>
    <t>Плащания по лизингови договори  към свързани предприятия</t>
  </si>
  <si>
    <t>Ефекти от продадени права по издадени варанти</t>
  </si>
  <si>
    <t>Ефекти от придобиване на обратно изкупени собствени акции</t>
  </si>
  <si>
    <t xml:space="preserve">Нетна печалба на акция с намалена стойност                             </t>
  </si>
  <si>
    <t>за периода, завършващ на 30 септември 2023 година</t>
  </si>
  <si>
    <t>Парични средства и парични еквиваленти на 30 септември</t>
  </si>
  <si>
    <t xml:space="preserve">Салдо към 30 септември 2023 година </t>
  </si>
  <si>
    <t>към 30 септември 2023 година</t>
  </si>
  <si>
    <t>30 септември                   2023
      BGN'000</t>
  </si>
  <si>
    <t>24 (а)</t>
  </si>
  <si>
    <t>24 (b)</t>
  </si>
  <si>
    <t>26,40</t>
  </si>
  <si>
    <t>Покупки на други дългосрочни капиталови инвестиции</t>
  </si>
  <si>
    <t>Постъпления от продажба на други дългосрочни капиталови инвестиции</t>
  </si>
  <si>
    <t xml:space="preserve"> - дивиденти</t>
  </si>
  <si>
    <t xml:space="preserve">Разпределение на резервите за:               </t>
  </si>
  <si>
    <t>Обезценка на нетекущи активи извън обхвата на МСФО 9</t>
  </si>
  <si>
    <t>Последващи оценки на пасиви на пенсионни планове с дефинирани доходи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</si>
  <si>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</si>
  <si>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</si>
  <si>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(Изплащане)/ Постъпления на дългосрочни банкови заеми, нетно</t>
  </si>
  <si>
    <t>Постъпления / (Изплащане) на краткосрочни банкови заеми (овърдрафт), нетно</t>
  </si>
  <si>
    <t>Приложенията на страници от 5 до 147 са неразделна част от индивидуалния финансов отчет.</t>
  </si>
  <si>
    <t>Бисера Лазарова</t>
  </si>
  <si>
    <t>Прокурист:</t>
  </si>
  <si>
    <t>Симеон Донев</t>
  </si>
  <si>
    <t>Ръководител Правен отдел:</t>
  </si>
  <si>
    <t>Александър Йотов</t>
  </si>
  <si>
    <t>Стефан Вачев</t>
  </si>
  <si>
    <t>Кей Би Си Банк България ЕАД</t>
  </si>
  <si>
    <t>Банка ДСК АД</t>
  </si>
  <si>
    <t>Юробанк България АД</t>
  </si>
  <si>
    <t>Инг Банк Н.В. - клон София КЧТ</t>
  </si>
  <si>
    <t>Уникредит  Булбанк АД</t>
  </si>
  <si>
    <t>Ситибанк Европа АД, клон България</t>
  </si>
  <si>
    <t>Общинска Банка  АД</t>
  </si>
  <si>
    <t>Бейкър Тили Клиту и Партньори ЕООД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</si>
</sst>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Times New Roman Cyr"/>
      <family val="0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1" fontId="5" fillId="0" borderId="0" xfId="60" applyNumberFormat="1" applyFont="1" applyAlignment="1">
      <alignment horizontal="right"/>
      <protection/>
    </xf>
    <xf numFmtId="17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1" fontId="8" fillId="0" borderId="0" xfId="63" applyNumberFormat="1" applyFont="1" applyAlignment="1">
      <alignment horizontal="right"/>
      <protection/>
    </xf>
    <xf numFmtId="171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171" fontId="3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1" fontId="40" fillId="0" borderId="0" xfId="0" applyNumberFormat="1" applyFont="1" applyAlignment="1">
      <alignment horizontal="left" vertical="center"/>
    </xf>
    <xf numFmtId="171" fontId="43" fillId="0" borderId="0" xfId="0" applyNumberFormat="1" applyFont="1" applyAlignment="1">
      <alignment horizontal="center"/>
    </xf>
    <xf numFmtId="171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171" fontId="9" fillId="0" borderId="11" xfId="0" applyNumberFormat="1" applyFont="1" applyBorder="1" applyAlignment="1">
      <alignment horizontal="center"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1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7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17" fillId="0" borderId="0" xfId="0" applyFont="1" applyAlignment="1">
      <alignment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29" fillId="32" borderId="0" xfId="60" applyFont="1" applyFill="1" applyAlignment="1">
      <alignment vertical="top" wrapText="1"/>
      <protection/>
    </xf>
    <xf numFmtId="171" fontId="25" fillId="0" borderId="0" xfId="61" applyNumberFormat="1" applyFont="1" applyAlignment="1">
      <alignment horizontal="center" vertical="center" wrapText="1"/>
      <protection/>
    </xf>
    <xf numFmtId="171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1" fontId="38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1" fontId="8" fillId="0" borderId="0" xfId="63" applyNumberFormat="1" applyFont="1" applyAlignment="1">
      <alignment horizontal="center"/>
      <protection/>
    </xf>
    <xf numFmtId="0" fontId="47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203" fontId="30" fillId="0" borderId="11" xfId="61" applyNumberFormat="1" applyFont="1" applyBorder="1" applyAlignment="1">
      <alignment vertical="center"/>
      <protection/>
    </xf>
    <xf numFmtId="203" fontId="30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0" fontId="46" fillId="0" borderId="0" xfId="0" applyFont="1" applyAlignment="1">
      <alignment horizontal="right"/>
    </xf>
    <xf numFmtId="203" fontId="30" fillId="0" borderId="13" xfId="61" applyNumberFormat="1" applyFont="1" applyBorder="1" applyAlignment="1">
      <alignment vertical="center"/>
      <protection/>
    </xf>
    <xf numFmtId="203" fontId="46" fillId="0" borderId="0" xfId="0" applyNumberFormat="1" applyFont="1" applyAlignment="1">
      <alignment/>
    </xf>
    <xf numFmtId="173" fontId="46" fillId="0" borderId="0" xfId="42" applyFont="1" applyAlignment="1">
      <alignment horizontal="right"/>
    </xf>
    <xf numFmtId="203" fontId="48" fillId="0" borderId="0" xfId="42" applyNumberFormat="1" applyFont="1" applyAlignment="1">
      <alignment horizontal="right" vertical="center"/>
    </xf>
    <xf numFmtId="203" fontId="46" fillId="0" borderId="10" xfId="42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171" fontId="48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203" fontId="46" fillId="0" borderId="0" xfId="42" applyNumberFormat="1" applyFont="1" applyAlignment="1">
      <alignment horizontal="right" vertical="center"/>
    </xf>
    <xf numFmtId="0" fontId="48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51" fillId="0" borderId="0" xfId="42" applyNumberFormat="1" applyFont="1" applyAlignment="1">
      <alignment horizontal="right" vertical="center"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03" fontId="46" fillId="0" borderId="0" xfId="42" applyNumberFormat="1" applyFont="1" applyAlignment="1">
      <alignment horizontal="center"/>
    </xf>
    <xf numFmtId="203" fontId="46" fillId="0" borderId="0" xfId="42" applyNumberFormat="1" applyFont="1" applyAlignment="1">
      <alignment/>
    </xf>
    <xf numFmtId="203" fontId="30" fillId="0" borderId="13" xfId="42" applyNumberFormat="1" applyFont="1" applyBorder="1" applyAlignment="1">
      <alignment horizontal="center"/>
    </xf>
    <xf numFmtId="203" fontId="30" fillId="0" borderId="0" xfId="42" applyNumberFormat="1" applyFont="1" applyAlignment="1">
      <alignment horizontal="center"/>
    </xf>
    <xf numFmtId="203" fontId="30" fillId="0" borderId="0" xfId="42" applyNumberFormat="1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6" fillId="0" borderId="0" xfId="42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171" fontId="5" fillId="0" borderId="0" xfId="0" applyNumberFormat="1" applyFont="1" applyAlignment="1">
      <alignment horizontal="right" vertical="top" wrapText="1"/>
    </xf>
    <xf numFmtId="171" fontId="53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54" fillId="0" borderId="0" xfId="59" applyFont="1" applyAlignment="1">
      <alignment horizontal="right" vertical="center"/>
      <protection/>
    </xf>
    <xf numFmtId="0" fontId="54" fillId="0" borderId="0" xfId="59" applyFont="1" applyAlignment="1">
      <alignment horizontal="left" vertical="center"/>
      <protection/>
    </xf>
    <xf numFmtId="0" fontId="54" fillId="0" borderId="0" xfId="59" applyFont="1" applyAlignment="1">
      <alignment vertical="center"/>
      <protection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209" fontId="11" fillId="33" borderId="11" xfId="64" applyNumberFormat="1" applyFont="1" applyFill="1" applyBorder="1" applyAlignment="1">
      <alignment vertical="center"/>
      <protection/>
    </xf>
    <xf numFmtId="0" fontId="30" fillId="33" borderId="0" xfId="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right"/>
    </xf>
    <xf numFmtId="203" fontId="30" fillId="33" borderId="11" xfId="61" applyNumberFormat="1" applyFont="1" applyFill="1" applyBorder="1" applyAlignment="1">
      <alignment vertical="center"/>
      <protection/>
    </xf>
    <xf numFmtId="203" fontId="30" fillId="33" borderId="0" xfId="61" applyNumberFormat="1" applyFont="1" applyFill="1" applyAlignment="1">
      <alignment vertical="center"/>
      <protection/>
    </xf>
    <xf numFmtId="203" fontId="46" fillId="33" borderId="0" xfId="61" applyNumberFormat="1" applyFont="1" applyFill="1" applyAlignment="1">
      <alignment vertical="center"/>
      <protection/>
    </xf>
    <xf numFmtId="203" fontId="30" fillId="33" borderId="13" xfId="61" applyNumberFormat="1" applyFont="1" applyFill="1" applyBorder="1" applyAlignment="1">
      <alignment vertical="center"/>
      <protection/>
    </xf>
    <xf numFmtId="0" fontId="29" fillId="33" borderId="0" xfId="60" applyFont="1" applyFill="1" applyAlignment="1">
      <alignment vertical="top" wrapText="1"/>
      <protection/>
    </xf>
    <xf numFmtId="0" fontId="28" fillId="33" borderId="0" xfId="60" applyFont="1" applyFill="1" applyAlignment="1">
      <alignment horizontal="center"/>
      <protection/>
    </xf>
    <xf numFmtId="171" fontId="8" fillId="33" borderId="0" xfId="63" applyNumberFormat="1" applyFont="1" applyFill="1" applyAlignment="1">
      <alignment horizontal="right"/>
      <protection/>
    </xf>
    <xf numFmtId="0" fontId="8" fillId="33" borderId="0" xfId="60" applyFont="1" applyFill="1">
      <alignment/>
      <protection/>
    </xf>
    <xf numFmtId="0" fontId="5" fillId="33" borderId="0" xfId="60" applyFont="1" applyFill="1">
      <alignment/>
      <protection/>
    </xf>
    <xf numFmtId="0" fontId="16" fillId="33" borderId="0" xfId="60" applyFont="1" applyFill="1">
      <alignment/>
      <protection/>
    </xf>
    <xf numFmtId="171" fontId="9" fillId="33" borderId="11" xfId="63" applyNumberFormat="1" applyFont="1" applyFill="1" applyBorder="1" applyAlignment="1">
      <alignment horizontal="right"/>
      <protection/>
    </xf>
    <xf numFmtId="0" fontId="16" fillId="33" borderId="0" xfId="60" applyFont="1" applyFill="1" applyAlignment="1">
      <alignment horizontal="left" wrapText="1"/>
      <protection/>
    </xf>
    <xf numFmtId="171" fontId="9" fillId="33" borderId="10" xfId="63" applyNumberFormat="1" applyFont="1" applyFill="1" applyBorder="1" applyAlignment="1">
      <alignment horizontal="right"/>
      <protection/>
    </xf>
    <xf numFmtId="0" fontId="5" fillId="33" borderId="0" xfId="60" applyFont="1" applyFill="1">
      <alignment/>
      <protection/>
    </xf>
    <xf numFmtId="171" fontId="5" fillId="33" borderId="0" xfId="60" applyNumberFormat="1" applyFont="1" applyFill="1" applyAlignment="1">
      <alignment horizontal="right"/>
      <protection/>
    </xf>
    <xf numFmtId="49" fontId="5" fillId="33" borderId="0" xfId="60" applyNumberFormat="1" applyFont="1" applyFill="1" applyAlignment="1">
      <alignment horizontal="right"/>
      <protection/>
    </xf>
    <xf numFmtId="0" fontId="16" fillId="33" borderId="0" xfId="60" applyFont="1" applyFill="1">
      <alignment/>
      <protection/>
    </xf>
    <xf numFmtId="171" fontId="9" fillId="33" borderId="13" xfId="63" applyNumberFormat="1" applyFont="1" applyFill="1" applyBorder="1" applyAlignment="1">
      <alignment horizontal="right"/>
      <protection/>
    </xf>
    <xf numFmtId="0" fontId="5" fillId="0" borderId="0" xfId="60" applyFont="1">
      <alignment/>
      <protection/>
    </xf>
    <xf numFmtId="171" fontId="48" fillId="0" borderId="0" xfId="44" applyNumberFormat="1" applyFont="1" applyAlignment="1">
      <alignment horizontal="right"/>
    </xf>
    <xf numFmtId="173" fontId="46" fillId="0" borderId="10" xfId="42" applyFont="1" applyBorder="1" applyAlignment="1">
      <alignment horizontal="right"/>
    </xf>
    <xf numFmtId="203" fontId="30" fillId="0" borderId="10" xfId="61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right"/>
    </xf>
    <xf numFmtId="173" fontId="90" fillId="0" borderId="0" xfId="42" applyFont="1" applyAlignment="1">
      <alignment horizontal="center" wrapText="1"/>
    </xf>
    <xf numFmtId="0" fontId="9" fillId="0" borderId="0" xfId="59" applyFont="1" applyBorder="1" applyAlignment="1">
      <alignment horizontal="left" vertical="center"/>
      <protection/>
    </xf>
    <xf numFmtId="0" fontId="30" fillId="33" borderId="0" xfId="0" applyFont="1" applyFill="1" applyBorder="1" applyAlignment="1">
      <alignment horizontal="right"/>
    </xf>
    <xf numFmtId="203" fontId="30" fillId="33" borderId="0" xfId="61" applyNumberFormat="1" applyFont="1" applyFill="1" applyBorder="1" applyAlignment="1">
      <alignment vertical="center"/>
      <protection/>
    </xf>
    <xf numFmtId="203" fontId="46" fillId="0" borderId="0" xfId="42" applyNumberFormat="1" applyFont="1" applyBorder="1" applyAlignment="1">
      <alignment horizontal="right" vertical="center"/>
    </xf>
    <xf numFmtId="203" fontId="30" fillId="0" borderId="0" xfId="42" applyNumberFormat="1" applyFont="1" applyBorder="1" applyAlignment="1">
      <alignment horizontal="right" vertical="center"/>
    </xf>
    <xf numFmtId="203" fontId="30" fillId="0" borderId="0" xfId="0" applyNumberFormat="1" applyFont="1" applyBorder="1" applyAlignment="1">
      <alignment horizontal="center"/>
    </xf>
    <xf numFmtId="203" fontId="30" fillId="0" borderId="0" xfId="42" applyNumberFormat="1" applyFont="1" applyBorder="1" applyAlignment="1">
      <alignment horizontal="center"/>
    </xf>
    <xf numFmtId="171" fontId="16" fillId="0" borderId="0" xfId="0" applyNumberFormat="1" applyFont="1" applyAlignment="1">
      <alignment horizontal="right" vertical="top" wrapText="1"/>
    </xf>
    <xf numFmtId="203" fontId="91" fillId="0" borderId="0" xfId="42" applyNumberFormat="1" applyFont="1" applyAlignment="1">
      <alignment horizontal="right" vertical="center"/>
    </xf>
    <xf numFmtId="173" fontId="92" fillId="0" borderId="0" xfId="42" applyFont="1" applyAlignment="1">
      <alignment horizontal="right"/>
    </xf>
    <xf numFmtId="203" fontId="92" fillId="0" borderId="0" xfId="42" applyNumberFormat="1" applyFont="1" applyAlignment="1">
      <alignment horizontal="right" vertical="center"/>
    </xf>
    <xf numFmtId="203" fontId="93" fillId="0" borderId="0" xfId="42" applyNumberFormat="1" applyFont="1" applyAlignment="1">
      <alignment horizontal="right" vertical="center"/>
    </xf>
    <xf numFmtId="171" fontId="46" fillId="0" borderId="10" xfId="44" applyNumberFormat="1" applyFont="1" applyBorder="1" applyAlignment="1">
      <alignment horizontal="right"/>
    </xf>
    <xf numFmtId="171" fontId="48" fillId="0" borderId="10" xfId="0" applyNumberFormat="1" applyFont="1" applyBorder="1" applyAlignment="1">
      <alignment/>
    </xf>
    <xf numFmtId="171" fontId="48" fillId="0" borderId="0" xfId="44" applyNumberFormat="1" applyFont="1" applyAlignment="1">
      <alignment horizontal="right"/>
    </xf>
    <xf numFmtId="203" fontId="48" fillId="0" borderId="0" xfId="42" applyNumberFormat="1" applyFont="1" applyBorder="1" applyAlignment="1">
      <alignment horizontal="right" vertical="center"/>
    </xf>
    <xf numFmtId="203" fontId="46" fillId="0" borderId="0" xfId="42" applyNumberFormat="1" applyFont="1" applyFill="1" applyAlignment="1">
      <alignment horizontal="center"/>
    </xf>
    <xf numFmtId="0" fontId="46" fillId="0" borderId="0" xfId="0" applyFont="1" applyBorder="1" applyAlignment="1">
      <alignment horizontal="center"/>
    </xf>
    <xf numFmtId="171" fontId="46" fillId="0" borderId="0" xfId="42" applyNumberFormat="1" applyFont="1" applyBorder="1" applyAlignment="1">
      <alignment horizontal="right"/>
    </xf>
    <xf numFmtId="0" fontId="92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73" fontId="46" fillId="0" borderId="0" xfId="42" applyFont="1" applyBorder="1" applyAlignment="1">
      <alignment horizontal="right"/>
    </xf>
    <xf numFmtId="0" fontId="91" fillId="0" borderId="0" xfId="0" applyFont="1" applyBorder="1" applyAlignment="1">
      <alignment horizontal="center"/>
    </xf>
    <xf numFmtId="173" fontId="46" fillId="0" borderId="0" xfId="42" applyFont="1" applyBorder="1" applyAlignment="1">
      <alignment/>
    </xf>
    <xf numFmtId="0" fontId="48" fillId="0" borderId="0" xfId="0" applyFont="1" applyBorder="1" applyAlignment="1">
      <alignment/>
    </xf>
    <xf numFmtId="171" fontId="46" fillId="0" borderId="0" xfId="0" applyNumberFormat="1" applyFont="1" applyBorder="1" applyAlignment="1">
      <alignment/>
    </xf>
    <xf numFmtId="203" fontId="46" fillId="0" borderId="0" xfId="42" applyNumberFormat="1" applyFont="1" applyBorder="1" applyAlignment="1">
      <alignment horizontal="right" vertical="center"/>
    </xf>
    <xf numFmtId="203" fontId="48" fillId="0" borderId="10" xfId="42" applyNumberFormat="1" applyFont="1" applyBorder="1" applyAlignment="1">
      <alignment horizontal="right" vertical="center"/>
    </xf>
    <xf numFmtId="203" fontId="48" fillId="0" borderId="0" xfId="42" applyNumberFormat="1" applyFont="1" applyBorder="1" applyAlignment="1">
      <alignment horizontal="right" vertical="center"/>
    </xf>
    <xf numFmtId="203" fontId="46" fillId="0" borderId="0" xfId="61" applyNumberFormat="1" applyFont="1" applyFill="1" applyAlignment="1">
      <alignment vertical="center"/>
      <protection/>
    </xf>
    <xf numFmtId="203" fontId="46" fillId="0" borderId="0" xfId="42" applyNumberFormat="1" applyFont="1" applyFill="1" applyAlignment="1">
      <alignment horizontal="right" vertical="center"/>
    </xf>
    <xf numFmtId="0" fontId="46" fillId="0" borderId="0" xfId="61" applyFont="1" applyAlignment="1">
      <alignment vertical="center" wrapText="1"/>
      <protection/>
    </xf>
    <xf numFmtId="0" fontId="30" fillId="0" borderId="0" xfId="0" applyFont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71" fontId="8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203" fontId="92" fillId="0" borderId="0" xfId="61" applyNumberFormat="1" applyFont="1" applyAlignment="1">
      <alignment vertical="center"/>
      <protection/>
    </xf>
    <xf numFmtId="203" fontId="46" fillId="0" borderId="0" xfId="61" applyNumberFormat="1" applyFont="1" applyAlignment="1">
      <alignment vertical="top"/>
      <protection/>
    </xf>
    <xf numFmtId="173" fontId="94" fillId="0" borderId="0" xfId="42" applyFont="1" applyAlignment="1">
      <alignment horizontal="right" wrapText="1"/>
    </xf>
    <xf numFmtId="0" fontId="46" fillId="0" borderId="0" xfId="62" applyFont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1" fontId="16" fillId="0" borderId="0" xfId="0" applyNumberFormat="1" applyFont="1" applyAlignment="1">
      <alignment horizontal="right" vertical="top" wrapText="1"/>
    </xf>
    <xf numFmtId="171" fontId="16" fillId="0" borderId="0" xfId="0" applyNumberFormat="1" applyFont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15" fontId="33" fillId="0" borderId="0" xfId="59" applyNumberFormat="1" applyFont="1" applyAlignment="1">
      <alignment horizontal="right" vertical="center" wrapText="1"/>
      <protection/>
    </xf>
    <xf numFmtId="0" fontId="5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0" fontId="46" fillId="0" borderId="0" xfId="0" applyFont="1" applyAlignment="1">
      <alignment horizontal="right" vertical="top"/>
    </xf>
    <xf numFmtId="203" fontId="50" fillId="0" borderId="0" xfId="62" applyNumberFormat="1" applyFont="1" applyAlignment="1">
      <alignment horizontal="left" vertical="center" wrapText="1"/>
      <protection/>
    </xf>
    <xf numFmtId="0" fontId="50" fillId="0" borderId="0" xfId="62" applyFont="1" applyAlignment="1">
      <alignment horizontal="left" vertical="center" wrapText="1"/>
      <protection/>
    </xf>
    <xf numFmtId="203" fontId="30" fillId="0" borderId="0" xfId="44" applyNumberFormat="1" applyFont="1" applyAlignment="1">
      <alignment horizontal="right" vertical="top" wrapText="1"/>
    </xf>
    <xf numFmtId="203" fontId="30" fillId="0" borderId="0" xfId="44" applyNumberFormat="1" applyFont="1" applyAlignment="1">
      <alignment horizontal="right" vertical="top"/>
    </xf>
    <xf numFmtId="0" fontId="49" fillId="0" borderId="0" xfId="62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9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а"/>
      <sheetName val="15 b "/>
      <sheetName val="15 c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a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a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а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.1"/>
      <sheetName val="43"/>
      <sheetName val="43 - ОБОБЩЕНА"/>
      <sheetName val="43.1 - кредитен риск"/>
      <sheetName val="43.2-кр. риск-равнение"/>
      <sheetName val="43.2-кред.риск - нотка"/>
      <sheetName val="43.3-кредитен риск"/>
      <sheetName val="43.4-кредитен риск"/>
      <sheetName val="43 -валутен риск"/>
      <sheetName val="43-валутна чувст."/>
      <sheetName val="43 - матуритет"/>
      <sheetName val="43 - лихвен анализ  "/>
      <sheetName val="43-лихвена чувст."/>
      <sheetName val="43 - капиталов риск"/>
      <sheetName val="45 - свързани лица - по МСС"/>
      <sheetName val="45-сделки свързани лица по МСС"/>
      <sheetName val="45.1-свързани лица по ДОПК"/>
      <sheetName val="44- сегменти"/>
    </sheetNames>
    <sheetDataSet>
      <sheetData sheetId="55">
        <row r="10">
          <cell r="D10">
            <v>0.31662832060850354</v>
          </cell>
          <cell r="F10">
            <v>0.19538738028532943</v>
          </cell>
        </row>
        <row r="24">
          <cell r="D24">
            <v>0.2956714643810068</v>
          </cell>
          <cell r="F24">
            <v>0.20022885242310695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80" zoomScaleNormal="8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52</v>
      </c>
      <c r="E5" s="57"/>
      <c r="F5" s="29"/>
      <c r="G5" s="29"/>
      <c r="H5" s="29"/>
      <c r="I5" s="29"/>
    </row>
    <row r="6" spans="1:9" ht="17.25" customHeight="1">
      <c r="A6" s="28"/>
      <c r="D6" s="16" t="s">
        <v>57</v>
      </c>
      <c r="E6" s="57"/>
      <c r="F6" s="29"/>
      <c r="G6" s="29"/>
      <c r="H6" s="29"/>
      <c r="I6" s="29"/>
    </row>
    <row r="7" spans="1:9" ht="18.75">
      <c r="A7" s="28"/>
      <c r="D7" s="16" t="s">
        <v>94</v>
      </c>
      <c r="E7" s="57"/>
      <c r="F7" s="29"/>
      <c r="G7" s="29"/>
      <c r="H7" s="29"/>
      <c r="I7" s="29"/>
    </row>
    <row r="8" spans="1:9" ht="18.75">
      <c r="A8" s="28"/>
      <c r="D8" s="16" t="s">
        <v>193</v>
      </c>
      <c r="E8" s="57"/>
      <c r="F8" s="29"/>
      <c r="G8" s="29"/>
      <c r="H8" s="29"/>
      <c r="I8" s="29"/>
    </row>
    <row r="9" spans="1:9" ht="16.5">
      <c r="A9" s="30"/>
      <c r="D9" s="16" t="s">
        <v>126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52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194</v>
      </c>
      <c r="D15" s="16" t="s">
        <v>195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80</v>
      </c>
      <c r="D18" s="16" t="s">
        <v>79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33</v>
      </c>
      <c r="B21" s="28"/>
      <c r="C21" s="28"/>
      <c r="D21" s="16" t="s">
        <v>51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8"/>
    </row>
    <row r="24" spans="1:8" ht="18.75">
      <c r="A24" s="28" t="s">
        <v>196</v>
      </c>
      <c r="B24" s="28"/>
      <c r="C24" s="28"/>
      <c r="D24" s="16" t="s">
        <v>197</v>
      </c>
      <c r="E24" s="54"/>
      <c r="F24" s="54"/>
      <c r="G24" s="57"/>
      <c r="H24" s="29"/>
    </row>
    <row r="25" spans="1:8" ht="18.75">
      <c r="A25" s="28"/>
      <c r="B25" s="28"/>
      <c r="C25" s="28"/>
      <c r="D25" s="16"/>
      <c r="E25" s="54"/>
      <c r="F25" s="54"/>
      <c r="G25" s="57"/>
      <c r="H25" s="29"/>
    </row>
    <row r="26" spans="1:8" ht="18.75">
      <c r="A26" s="28"/>
      <c r="D26" s="16"/>
      <c r="E26" s="54"/>
      <c r="F26" s="54"/>
      <c r="G26" s="55"/>
      <c r="H26" s="28"/>
    </row>
    <row r="27" spans="1:7" ht="18.75">
      <c r="A27" s="28" t="s">
        <v>1</v>
      </c>
      <c r="D27" s="16" t="s">
        <v>49</v>
      </c>
      <c r="E27" s="54"/>
      <c r="F27" s="54"/>
      <c r="G27" s="55"/>
    </row>
    <row r="28" spans="1:7" ht="18.75">
      <c r="A28" s="28"/>
      <c r="D28" s="16" t="s">
        <v>50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96</v>
      </c>
      <c r="C31" s="62"/>
      <c r="D31" s="16" t="s">
        <v>67</v>
      </c>
      <c r="E31" s="54"/>
      <c r="F31" s="55"/>
      <c r="G31" s="55"/>
    </row>
    <row r="32" spans="1:7" ht="18.75">
      <c r="A32" s="28"/>
      <c r="C32" s="62"/>
      <c r="D32" s="16" t="s">
        <v>198</v>
      </c>
      <c r="E32" s="54"/>
      <c r="F32" s="55"/>
      <c r="G32" s="58"/>
    </row>
    <row r="33" spans="1:9" ht="18.75">
      <c r="A33" s="28"/>
      <c r="C33" s="62"/>
      <c r="D33" s="16"/>
      <c r="E33" s="54"/>
      <c r="F33" s="55"/>
      <c r="G33" s="58"/>
      <c r="I33" s="28"/>
    </row>
    <row r="34" spans="1:8" ht="18.75">
      <c r="A34" s="28" t="s">
        <v>2</v>
      </c>
      <c r="D34" s="16" t="s">
        <v>199</v>
      </c>
      <c r="E34" s="54"/>
      <c r="F34" s="54"/>
      <c r="G34" s="54"/>
      <c r="H34" s="28"/>
    </row>
    <row r="35" spans="1:8" ht="18.75">
      <c r="A35" s="28"/>
      <c r="D35" s="16" t="s">
        <v>200</v>
      </c>
      <c r="E35" s="54"/>
      <c r="F35" s="54"/>
      <c r="G35" s="54"/>
      <c r="H35" s="28"/>
    </row>
    <row r="36" spans="1:7" ht="18.75">
      <c r="A36" s="28"/>
      <c r="D36" s="16" t="s">
        <v>201</v>
      </c>
      <c r="E36" s="54"/>
      <c r="F36" s="54"/>
      <c r="G36" s="54"/>
    </row>
    <row r="37" spans="1:7" ht="18.75">
      <c r="A37" s="28"/>
      <c r="D37" s="16" t="s">
        <v>202</v>
      </c>
      <c r="E37" s="54"/>
      <c r="F37" s="54"/>
      <c r="G37" s="54"/>
    </row>
    <row r="38" spans="1:7" ht="18.75">
      <c r="A38" s="28"/>
      <c r="D38" s="16" t="s">
        <v>203</v>
      </c>
      <c r="E38" s="54"/>
      <c r="F38" s="54"/>
      <c r="G38" s="54"/>
    </row>
    <row r="39" spans="1:7" ht="18.75">
      <c r="A39" s="28"/>
      <c r="D39" s="16" t="s">
        <v>204</v>
      </c>
      <c r="E39" s="54"/>
      <c r="F39" s="54"/>
      <c r="G39" s="54"/>
    </row>
    <row r="40" spans="1:7" ht="18.75">
      <c r="A40" s="28"/>
      <c r="D40" s="16" t="s">
        <v>205</v>
      </c>
      <c r="E40" s="54"/>
      <c r="F40" s="54"/>
      <c r="G40" s="54"/>
    </row>
    <row r="41" spans="1:7" ht="18.75">
      <c r="A41" s="28"/>
      <c r="D41" s="16"/>
      <c r="E41" s="58"/>
      <c r="F41" s="55"/>
      <c r="G41" s="58"/>
    </row>
    <row r="42" spans="1:7" ht="18.75">
      <c r="A42" s="28" t="s">
        <v>20</v>
      </c>
      <c r="D42" s="29" t="s">
        <v>206</v>
      </c>
      <c r="E42" s="157"/>
      <c r="F42" s="58"/>
      <c r="G42" s="58"/>
    </row>
    <row r="43" spans="1:7" ht="18.75">
      <c r="A43" s="28"/>
      <c r="E43" s="58"/>
      <c r="F43" s="55"/>
      <c r="G43" s="5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spans="1:6" ht="18.75">
      <c r="A52" s="28"/>
      <c r="F52" s="2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2.421875" style="14" customWidth="1"/>
    <col min="2" max="2" width="10.8515625" style="37" customWidth="1"/>
    <col min="3" max="3" width="11.8515625" style="37" customWidth="1"/>
    <col min="4" max="4" width="1.8515625" style="37" customWidth="1"/>
    <col min="5" max="5" width="12.7109375" style="37" customWidth="1"/>
    <col min="6" max="16384" width="9.140625" style="14" customWidth="1"/>
  </cols>
  <sheetData>
    <row r="1" spans="1:5" ht="15">
      <c r="A1" s="302" t="str">
        <f>'Cover '!D1</f>
        <v>СОФАРМА АД</v>
      </c>
      <c r="B1" s="303"/>
      <c r="C1" s="303"/>
      <c r="D1" s="303"/>
      <c r="E1" s="303"/>
    </row>
    <row r="2" spans="1:5" s="40" customFormat="1" ht="15">
      <c r="A2" s="304" t="s">
        <v>132</v>
      </c>
      <c r="B2" s="305"/>
      <c r="C2" s="305"/>
      <c r="D2" s="305"/>
      <c r="E2" s="305"/>
    </row>
    <row r="3" spans="1:5" ht="15">
      <c r="A3" s="83" t="s">
        <v>174</v>
      </c>
      <c r="B3" s="84"/>
      <c r="C3" s="125"/>
      <c r="D3" s="84"/>
      <c r="E3" s="84"/>
    </row>
    <row r="4" spans="1:5" ht="15" customHeight="1">
      <c r="A4" s="114"/>
      <c r="B4" s="306" t="s">
        <v>5</v>
      </c>
      <c r="C4" s="307" t="s">
        <v>162</v>
      </c>
      <c r="D4" s="85"/>
      <c r="E4" s="307" t="s">
        <v>161</v>
      </c>
    </row>
    <row r="5" spans="1:5" ht="12.75" customHeight="1">
      <c r="A5" s="128"/>
      <c r="B5" s="306"/>
      <c r="C5" s="307"/>
      <c r="D5" s="85"/>
      <c r="E5" s="307"/>
    </row>
    <row r="6" spans="1:5" ht="15" customHeight="1">
      <c r="A6" s="115"/>
      <c r="C6" s="155"/>
      <c r="E6" s="155" t="s">
        <v>120</v>
      </c>
    </row>
    <row r="7" ht="15">
      <c r="A7" s="104"/>
    </row>
    <row r="8" spans="1:6" ht="15">
      <c r="A8" s="40" t="s">
        <v>59</v>
      </c>
      <c r="B8" s="37">
        <v>3</v>
      </c>
      <c r="C8" s="133">
        <f>188788-79+83</f>
        <v>188792</v>
      </c>
      <c r="D8" s="100"/>
      <c r="E8" s="133">
        <v>162079</v>
      </c>
      <c r="F8" s="145"/>
    </row>
    <row r="9" spans="1:7" ht="15">
      <c r="A9" s="40" t="s">
        <v>75</v>
      </c>
      <c r="B9" s="37">
        <v>4</v>
      </c>
      <c r="C9" s="133">
        <f>9965-9+79-83-5</f>
        <v>9947</v>
      </c>
      <c r="D9" s="214"/>
      <c r="E9" s="133">
        <v>3712</v>
      </c>
      <c r="F9" s="117"/>
      <c r="G9" s="118"/>
    </row>
    <row r="10" spans="1:7" ht="27" customHeight="1">
      <c r="A10" s="39" t="s">
        <v>81</v>
      </c>
      <c r="C10" s="133">
        <v>4913</v>
      </c>
      <c r="D10" s="133"/>
      <c r="E10" s="133">
        <v>10590</v>
      </c>
      <c r="F10" s="117"/>
      <c r="G10" s="118"/>
    </row>
    <row r="11" spans="1:7" ht="15">
      <c r="A11" s="40" t="s">
        <v>82</v>
      </c>
      <c r="B11" s="110">
        <v>5</v>
      </c>
      <c r="C11" s="133">
        <v>-63962</v>
      </c>
      <c r="D11" s="133"/>
      <c r="E11" s="133">
        <v>-59629</v>
      </c>
      <c r="F11" s="117"/>
      <c r="G11" s="118"/>
    </row>
    <row r="12" spans="1:7" ht="15">
      <c r="A12" s="40" t="s">
        <v>3</v>
      </c>
      <c r="B12" s="37">
        <v>6</v>
      </c>
      <c r="C12" s="133">
        <f>-30905+9+5</f>
        <v>-30891</v>
      </c>
      <c r="D12" s="133"/>
      <c r="E12" s="133">
        <v>-23889</v>
      </c>
      <c r="F12" s="117"/>
      <c r="G12" s="118"/>
    </row>
    <row r="13" spans="1:7" ht="15">
      <c r="A13" s="40" t="s">
        <v>8</v>
      </c>
      <c r="B13" s="37">
        <v>7</v>
      </c>
      <c r="C13" s="133">
        <v>-49035</v>
      </c>
      <c r="D13" s="133"/>
      <c r="E13" s="133">
        <v>-39571</v>
      </c>
      <c r="F13" s="117"/>
      <c r="G13" s="118"/>
    </row>
    <row r="14" spans="1:7" ht="15">
      <c r="A14" s="40" t="s">
        <v>56</v>
      </c>
      <c r="B14" s="37" t="s">
        <v>111</v>
      </c>
      <c r="C14" s="133">
        <v>-16161</v>
      </c>
      <c r="D14" s="133"/>
      <c r="E14" s="133">
        <v>-14354</v>
      </c>
      <c r="F14" s="117"/>
      <c r="G14" s="118"/>
    </row>
    <row r="15" spans="1:7" ht="15">
      <c r="A15" s="40" t="s">
        <v>109</v>
      </c>
      <c r="B15" s="37">
        <v>8</v>
      </c>
      <c r="C15" s="133">
        <v>-775</v>
      </c>
      <c r="D15" s="100"/>
      <c r="E15" s="133">
        <v>-13510</v>
      </c>
      <c r="F15" s="117"/>
      <c r="G15" s="118"/>
    </row>
    <row r="16" spans="1:7" ht="15">
      <c r="A16" s="83" t="s">
        <v>36</v>
      </c>
      <c r="C16" s="134">
        <f>SUM(C8:C15)</f>
        <v>42828</v>
      </c>
      <c r="D16" s="133"/>
      <c r="E16" s="134">
        <f>SUM(E8:E15)</f>
        <v>25428</v>
      </c>
      <c r="F16" s="117"/>
      <c r="G16" s="118"/>
    </row>
    <row r="17" spans="1:5" ht="7.5" customHeight="1">
      <c r="A17" s="40"/>
      <c r="C17" s="135"/>
      <c r="D17" s="100"/>
      <c r="E17" s="135"/>
    </row>
    <row r="18" spans="1:5" ht="14.25" customHeight="1">
      <c r="A18" s="40" t="s">
        <v>186</v>
      </c>
      <c r="B18" s="37">
        <v>9</v>
      </c>
      <c r="C18" s="296">
        <v>-1726</v>
      </c>
      <c r="D18" s="100"/>
      <c r="E18" s="135">
        <v>0</v>
      </c>
    </row>
    <row r="19" spans="1:5" ht="12" customHeight="1">
      <c r="A19" s="40"/>
      <c r="C19" s="135"/>
      <c r="D19" s="100"/>
      <c r="E19" s="135"/>
    </row>
    <row r="20" spans="1:5" ht="15">
      <c r="A20" s="40" t="s">
        <v>73</v>
      </c>
      <c r="B20" s="37">
        <v>10</v>
      </c>
      <c r="C20" s="133">
        <f>4816-178</f>
        <v>4638</v>
      </c>
      <c r="D20" s="100"/>
      <c r="E20" s="133">
        <v>4026</v>
      </c>
    </row>
    <row r="21" spans="1:5" ht="15">
      <c r="A21" s="40" t="s">
        <v>74</v>
      </c>
      <c r="B21" s="37">
        <v>11</v>
      </c>
      <c r="C21" s="133">
        <f>-2335-247+178</f>
        <v>-2404</v>
      </c>
      <c r="D21" s="133"/>
      <c r="E21" s="133">
        <v>-2672</v>
      </c>
    </row>
    <row r="22" spans="1:5" ht="15">
      <c r="A22" s="104" t="s">
        <v>106</v>
      </c>
      <c r="C22" s="134">
        <f>C20+C21</f>
        <v>2234</v>
      </c>
      <c r="D22" s="133"/>
      <c r="E22" s="134">
        <f>E20+E21</f>
        <v>1354</v>
      </c>
    </row>
    <row r="23" spans="1:5" ht="8.25" customHeight="1">
      <c r="A23" s="86"/>
      <c r="C23" s="135"/>
      <c r="D23" s="105"/>
      <c r="E23" s="135"/>
    </row>
    <row r="24" spans="1:5" ht="15">
      <c r="A24" s="83" t="s">
        <v>83</v>
      </c>
      <c r="C24" s="136">
        <f>C16+C22+C18</f>
        <v>43336</v>
      </c>
      <c r="D24" s="100"/>
      <c r="E24" s="136">
        <f>E16+E22+E18</f>
        <v>26782</v>
      </c>
    </row>
    <row r="25" spans="1:5" ht="7.5" customHeight="1">
      <c r="A25" s="83"/>
      <c r="C25" s="137"/>
      <c r="D25" s="100"/>
      <c r="E25" s="137"/>
    </row>
    <row r="26" spans="1:5" ht="15">
      <c r="A26" s="40" t="s">
        <v>84</v>
      </c>
      <c r="C26" s="133">
        <v>-4923</v>
      </c>
      <c r="D26" s="100"/>
      <c r="E26" s="133">
        <v>-3032</v>
      </c>
    </row>
    <row r="27" spans="1:5" ht="15">
      <c r="A27" s="83"/>
      <c r="B27" s="36"/>
      <c r="C27" s="139"/>
      <c r="D27" s="133"/>
      <c r="E27" s="139"/>
    </row>
    <row r="28" spans="1:7" ht="15">
      <c r="A28" s="83" t="s">
        <v>110</v>
      </c>
      <c r="B28" s="152"/>
      <c r="C28" s="136">
        <f>C24+C26</f>
        <v>38413</v>
      </c>
      <c r="D28" s="101"/>
      <c r="E28" s="136">
        <f>E24+E26</f>
        <v>23750</v>
      </c>
      <c r="F28" s="117"/>
      <c r="G28" s="118"/>
    </row>
    <row r="29" spans="1:5" ht="8.25" customHeight="1">
      <c r="A29" s="83"/>
      <c r="B29" s="36"/>
      <c r="C29" s="129"/>
      <c r="D29" s="101"/>
      <c r="E29" s="129"/>
    </row>
    <row r="30" spans="1:5" ht="15">
      <c r="A30" s="103" t="s">
        <v>101</v>
      </c>
      <c r="B30" s="126"/>
      <c r="C30" s="144"/>
      <c r="D30" s="36"/>
      <c r="E30" s="144"/>
    </row>
    <row r="31" spans="1:5" ht="30">
      <c r="A31" s="124" t="s">
        <v>145</v>
      </c>
      <c r="B31" s="126"/>
      <c r="C31" s="158"/>
      <c r="D31" s="130"/>
      <c r="E31" s="158"/>
    </row>
    <row r="32" spans="1:10" ht="30">
      <c r="A32" s="219" t="s">
        <v>140</v>
      </c>
      <c r="B32" s="37">
        <v>18</v>
      </c>
      <c r="C32" s="159">
        <v>168</v>
      </c>
      <c r="D32" s="100"/>
      <c r="E32" s="159">
        <v>-1167</v>
      </c>
      <c r="H32" s="117"/>
      <c r="J32" s="117"/>
    </row>
    <row r="33" spans="1:10" ht="15">
      <c r="A33" s="294" t="s">
        <v>188</v>
      </c>
      <c r="B33" s="295">
        <v>15</v>
      </c>
      <c r="C33" s="159">
        <v>32</v>
      </c>
      <c r="D33" s="100"/>
      <c r="E33" s="159"/>
      <c r="H33" s="117"/>
      <c r="J33" s="117"/>
    </row>
    <row r="34" spans="1:10" ht="30">
      <c r="A34" s="294" t="s">
        <v>187</v>
      </c>
      <c r="B34" s="295">
        <v>32</v>
      </c>
      <c r="C34" s="159">
        <v>-14</v>
      </c>
      <c r="D34" s="100"/>
      <c r="E34" s="159">
        <v>0</v>
      </c>
      <c r="H34" s="117"/>
      <c r="J34" s="117"/>
    </row>
    <row r="35" spans="1:10" ht="30">
      <c r="A35" s="294" t="s">
        <v>189</v>
      </c>
      <c r="C35" s="159">
        <v>-3</v>
      </c>
      <c r="D35" s="100"/>
      <c r="E35" s="159">
        <v>0</v>
      </c>
      <c r="H35" s="117"/>
      <c r="J35" s="117"/>
    </row>
    <row r="36" spans="1:5" ht="15">
      <c r="A36" s="106" t="s">
        <v>99</v>
      </c>
      <c r="B36" s="37">
        <v>12</v>
      </c>
      <c r="C36" s="132">
        <f>SUM(C32:C35)</f>
        <v>183</v>
      </c>
      <c r="D36" s="108"/>
      <c r="E36" s="132">
        <f>SUM(E32:E35)</f>
        <v>-1167</v>
      </c>
    </row>
    <row r="37" spans="1:5" ht="7.5" customHeight="1">
      <c r="A37" s="106"/>
      <c r="B37" s="58"/>
      <c r="C37" s="130"/>
      <c r="D37" s="123"/>
      <c r="E37" s="130"/>
    </row>
    <row r="38" spans="1:5" ht="15.75" thickBot="1">
      <c r="A38" s="106" t="s">
        <v>86</v>
      </c>
      <c r="B38" s="126"/>
      <c r="C38" s="138">
        <f>C28+C36</f>
        <v>38596</v>
      </c>
      <c r="D38" s="123"/>
      <c r="E38" s="138">
        <f>E28+E36</f>
        <v>22583</v>
      </c>
    </row>
    <row r="39" spans="1:5" ht="9.75" customHeight="1" thickTop="1">
      <c r="A39" s="109"/>
      <c r="B39" s="126"/>
      <c r="C39" s="131"/>
      <c r="D39" s="123"/>
      <c r="E39" s="131"/>
    </row>
    <row r="40" spans="1:5" ht="15">
      <c r="A40" s="40" t="s">
        <v>141</v>
      </c>
      <c r="B40" s="37">
        <v>26</v>
      </c>
      <c r="C40" s="163">
        <f>'[3]28 е'!$D$10</f>
        <v>0.31662832060850354</v>
      </c>
      <c r="D40" s="107"/>
      <c r="E40" s="293">
        <f>'[3]28 е'!$F$10</f>
        <v>0.19538738028532943</v>
      </c>
    </row>
    <row r="41" spans="1:5" ht="15">
      <c r="A41" s="40" t="s">
        <v>173</v>
      </c>
      <c r="C41" s="163">
        <f>'[3]28 е'!$D$24</f>
        <v>0.2956714643810068</v>
      </c>
      <c r="D41" s="107"/>
      <c r="E41" s="293">
        <f>'[3]28 е'!$F$24</f>
        <v>0.20022885242310695</v>
      </c>
    </row>
    <row r="42" spans="1:4" ht="15">
      <c r="A42" s="53"/>
      <c r="D42" s="160"/>
    </row>
    <row r="43" spans="1:3" ht="15">
      <c r="A43" s="99" t="s">
        <v>192</v>
      </c>
      <c r="C43" s="153"/>
    </row>
    <row r="46" spans="1:3" ht="15">
      <c r="A46" s="13" t="s">
        <v>60</v>
      </c>
      <c r="C46" s="36"/>
    </row>
    <row r="47" ht="15">
      <c r="A47" s="72" t="s">
        <v>61</v>
      </c>
    </row>
    <row r="48" ht="15">
      <c r="A48" s="13" t="s">
        <v>78</v>
      </c>
    </row>
    <row r="49" ht="15">
      <c r="A49" s="72" t="s">
        <v>79</v>
      </c>
    </row>
    <row r="50" ht="15">
      <c r="A50" s="78" t="s">
        <v>76</v>
      </c>
    </row>
    <row r="51" ht="15">
      <c r="A51" s="147" t="s">
        <v>108</v>
      </c>
    </row>
    <row r="52" ht="15">
      <c r="A52" s="147"/>
    </row>
    <row r="53" ht="15">
      <c r="A53" s="147"/>
    </row>
    <row r="54" ht="15">
      <c r="A54" s="147"/>
    </row>
    <row r="55" ht="15">
      <c r="A55" s="147"/>
    </row>
    <row r="56" ht="15">
      <c r="A56" s="220" t="s">
        <v>129</v>
      </c>
    </row>
    <row r="57" spans="1:2" ht="15">
      <c r="A57" s="151"/>
      <c r="B57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7.57421875" style="0" customWidth="1"/>
    <col min="2" max="2" width="10.421875" style="0" customWidth="1"/>
    <col min="3" max="3" width="14.57421875" style="0" customWidth="1"/>
    <col min="4" max="4" width="2.140625" style="0" customWidth="1"/>
    <col min="5" max="5" width="14.140625" style="0" customWidth="1"/>
    <col min="6" max="6" width="1.57421875" style="0" customWidth="1"/>
    <col min="7" max="7" width="13.57421875" style="0" customWidth="1"/>
    <col min="8" max="8" width="3.421875" style="0" bestFit="1" customWidth="1"/>
  </cols>
  <sheetData>
    <row r="1" spans="1:8" ht="14.25">
      <c r="A1" s="32" t="s">
        <v>35</v>
      </c>
      <c r="B1" s="80"/>
      <c r="C1" s="80"/>
      <c r="D1" s="80"/>
      <c r="E1" s="80"/>
      <c r="F1" s="80"/>
      <c r="G1" s="32"/>
      <c r="H1" s="32"/>
    </row>
    <row r="2" spans="1:8" ht="14.25">
      <c r="A2" s="33" t="s">
        <v>131</v>
      </c>
      <c r="B2" s="81"/>
      <c r="C2" s="81"/>
      <c r="D2" s="81"/>
      <c r="E2" s="81"/>
      <c r="F2" s="81"/>
      <c r="G2" s="33"/>
      <c r="H2" s="33"/>
    </row>
    <row r="3" spans="1:8" ht="15">
      <c r="A3" s="33" t="s">
        <v>177</v>
      </c>
      <c r="B3" s="82"/>
      <c r="C3" s="82"/>
      <c r="D3" s="82"/>
      <c r="E3" s="82"/>
      <c r="F3" s="82"/>
      <c r="G3" s="18"/>
      <c r="H3" s="18"/>
    </row>
    <row r="4" spans="1:9" ht="26.25" customHeight="1">
      <c r="A4" s="87"/>
      <c r="B4" s="306" t="s">
        <v>5</v>
      </c>
      <c r="C4" s="307" t="s">
        <v>178</v>
      </c>
      <c r="D4" s="267"/>
      <c r="E4" s="307" t="s">
        <v>146</v>
      </c>
      <c r="F4" s="292" t="s">
        <v>130</v>
      </c>
      <c r="G4" s="308" t="s">
        <v>160</v>
      </c>
      <c r="H4" s="161" t="s">
        <v>130</v>
      </c>
      <c r="I4" s="218"/>
    </row>
    <row r="5" spans="2:8" ht="12" customHeight="1">
      <c r="B5" s="306"/>
      <c r="C5" s="307"/>
      <c r="D5" s="267"/>
      <c r="E5" s="307"/>
      <c r="F5" s="85"/>
      <c r="G5" s="309"/>
      <c r="H5" s="221"/>
    </row>
    <row r="6" spans="2:8" ht="15.75" customHeight="1">
      <c r="B6" s="113"/>
      <c r="C6" s="156"/>
      <c r="D6" s="156"/>
      <c r="E6" s="222" t="s">
        <v>120</v>
      </c>
      <c r="F6" s="85"/>
      <c r="G6" s="222" t="s">
        <v>120</v>
      </c>
      <c r="H6" s="222"/>
    </row>
    <row r="7" spans="1:8" ht="14.25">
      <c r="A7" s="33" t="s">
        <v>4</v>
      </c>
      <c r="B7" s="38"/>
      <c r="C7" s="38"/>
      <c r="D7" s="38"/>
      <c r="E7" s="38"/>
      <c r="F7" s="38"/>
      <c r="G7" s="38"/>
      <c r="H7" s="38"/>
    </row>
    <row r="8" spans="1:8" ht="14.25">
      <c r="A8" s="33" t="s">
        <v>10</v>
      </c>
      <c r="B8" s="35"/>
      <c r="C8" s="35"/>
      <c r="D8" s="35"/>
      <c r="E8" s="35"/>
      <c r="F8" s="35"/>
      <c r="G8" s="35"/>
      <c r="H8" s="35"/>
    </row>
    <row r="9" spans="1:8" ht="15">
      <c r="A9" s="18" t="s">
        <v>37</v>
      </c>
      <c r="B9" s="41">
        <v>13</v>
      </c>
      <c r="C9" s="164">
        <v>216051</v>
      </c>
      <c r="D9" s="164"/>
      <c r="E9" s="164">
        <v>229900</v>
      </c>
      <c r="F9" s="41"/>
      <c r="G9" s="63">
        <v>218021</v>
      </c>
      <c r="H9" s="63"/>
    </row>
    <row r="10" spans="1:8" ht="15">
      <c r="A10" s="23" t="s">
        <v>22</v>
      </c>
      <c r="B10" s="41">
        <v>14</v>
      </c>
      <c r="C10" s="164">
        <v>4883</v>
      </c>
      <c r="D10" s="164"/>
      <c r="E10" s="164">
        <v>4247</v>
      </c>
      <c r="F10" s="41"/>
      <c r="G10" s="63">
        <v>4324</v>
      </c>
      <c r="H10" s="63"/>
    </row>
    <row r="11" spans="1:8" ht="15">
      <c r="A11" s="18" t="s">
        <v>38</v>
      </c>
      <c r="B11" s="41">
        <v>15</v>
      </c>
      <c r="C11" s="164">
        <v>49692</v>
      </c>
      <c r="D11" s="164"/>
      <c r="E11" s="164">
        <v>49267</v>
      </c>
      <c r="F11" s="41"/>
      <c r="G11" s="63">
        <v>47302</v>
      </c>
      <c r="H11" s="63"/>
    </row>
    <row r="12" spans="1:8" ht="15">
      <c r="A12" s="23" t="s">
        <v>39</v>
      </c>
      <c r="B12" s="41">
        <v>16</v>
      </c>
      <c r="C12" s="164">
        <v>83630</v>
      </c>
      <c r="D12" s="164"/>
      <c r="E12" s="164">
        <v>83124</v>
      </c>
      <c r="F12" s="41"/>
      <c r="G12" s="63">
        <v>73487</v>
      </c>
      <c r="H12" s="63"/>
    </row>
    <row r="13" spans="1:8" ht="15">
      <c r="A13" s="23" t="s">
        <v>113</v>
      </c>
      <c r="B13" s="41">
        <v>17</v>
      </c>
      <c r="C13" s="164">
        <v>106768</v>
      </c>
      <c r="D13" s="164"/>
      <c r="E13" s="164">
        <v>69372</v>
      </c>
      <c r="F13" s="41"/>
      <c r="G13" s="63">
        <v>54485</v>
      </c>
      <c r="H13" s="63"/>
    </row>
    <row r="14" spans="1:8" ht="15">
      <c r="A14" s="165" t="s">
        <v>127</v>
      </c>
      <c r="B14" s="41">
        <v>18</v>
      </c>
      <c r="C14" s="164">
        <v>2410</v>
      </c>
      <c r="D14" s="164"/>
      <c r="E14" s="164">
        <v>4706</v>
      </c>
      <c r="F14" s="41"/>
      <c r="G14" s="63">
        <v>5706</v>
      </c>
      <c r="H14" s="63"/>
    </row>
    <row r="15" spans="1:8" ht="15">
      <c r="A15" s="120" t="s">
        <v>97</v>
      </c>
      <c r="B15" s="41">
        <v>19</v>
      </c>
      <c r="C15" s="164">
        <v>51553</v>
      </c>
      <c r="D15" s="164"/>
      <c r="E15" s="164">
        <v>67471</v>
      </c>
      <c r="F15" s="41"/>
      <c r="G15" s="63">
        <v>49695</v>
      </c>
      <c r="H15" s="216"/>
    </row>
    <row r="16" spans="1:8" ht="15">
      <c r="A16" s="120" t="s">
        <v>98</v>
      </c>
      <c r="B16" s="41">
        <v>20</v>
      </c>
      <c r="C16" s="164">
        <v>3551</v>
      </c>
      <c r="D16" s="164"/>
      <c r="E16" s="164">
        <v>3526</v>
      </c>
      <c r="F16" s="41"/>
      <c r="G16" s="63">
        <v>9546</v>
      </c>
      <c r="H16" s="216"/>
    </row>
    <row r="17" spans="1:12" ht="15">
      <c r="A17" s="15"/>
      <c r="B17" s="141"/>
      <c r="C17" s="65">
        <f>SUM(C9:C16)</f>
        <v>518538</v>
      </c>
      <c r="D17" s="65"/>
      <c r="E17" s="65">
        <f>SUM(E9:E16)</f>
        <v>511613</v>
      </c>
      <c r="F17" s="35"/>
      <c r="G17" s="65">
        <f>SUM(G9:G16)</f>
        <v>462566</v>
      </c>
      <c r="H17" s="66"/>
      <c r="L17" s="161" t="s">
        <v>71</v>
      </c>
    </row>
    <row r="18" spans="1:8" ht="14.25" customHeight="1">
      <c r="A18" s="33" t="s">
        <v>11</v>
      </c>
      <c r="B18" s="35"/>
      <c r="C18" s="64"/>
      <c r="D18" s="64"/>
      <c r="E18" s="64"/>
      <c r="F18" s="35"/>
      <c r="G18" s="64"/>
      <c r="H18" s="64"/>
    </row>
    <row r="19" spans="1:8" ht="15">
      <c r="A19" s="18" t="s">
        <v>7</v>
      </c>
      <c r="B19" s="41">
        <v>21</v>
      </c>
      <c r="C19" s="63">
        <f>100395-4500</f>
        <v>95895</v>
      </c>
      <c r="D19" s="63"/>
      <c r="E19" s="63">
        <v>82760</v>
      </c>
      <c r="F19" s="41"/>
      <c r="G19" s="63">
        <v>63628</v>
      </c>
      <c r="H19" s="63"/>
    </row>
    <row r="20" spans="1:8" ht="15">
      <c r="A20" s="18" t="s">
        <v>45</v>
      </c>
      <c r="B20" s="41">
        <v>22</v>
      </c>
      <c r="C20" s="63">
        <f>82202+2085</f>
        <v>84287</v>
      </c>
      <c r="D20" s="63"/>
      <c r="E20" s="63">
        <v>68041</v>
      </c>
      <c r="F20" s="217"/>
      <c r="G20" s="63">
        <v>82046</v>
      </c>
      <c r="H20" s="216"/>
    </row>
    <row r="21" spans="1:8" ht="15">
      <c r="A21" s="18" t="s">
        <v>90</v>
      </c>
      <c r="B21" s="41">
        <v>23</v>
      </c>
      <c r="C21" s="164">
        <f>28883+27-2085</f>
        <v>26825</v>
      </c>
      <c r="D21" s="164"/>
      <c r="E21" s="164">
        <v>18115</v>
      </c>
      <c r="F21" s="41"/>
      <c r="G21" s="63">
        <v>26746</v>
      </c>
      <c r="H21" s="216"/>
    </row>
    <row r="22" spans="1:8" ht="15">
      <c r="A22" s="15" t="s">
        <v>116</v>
      </c>
      <c r="B22" s="41" t="s">
        <v>179</v>
      </c>
      <c r="C22" s="63">
        <v>11229</v>
      </c>
      <c r="D22" s="63"/>
      <c r="E22" s="63">
        <v>8317</v>
      </c>
      <c r="F22" s="41"/>
      <c r="G22" s="63">
        <v>1804</v>
      </c>
      <c r="H22" s="216"/>
    </row>
    <row r="23" spans="1:8" ht="15">
      <c r="A23" s="15" t="s">
        <v>62</v>
      </c>
      <c r="B23" s="41" t="s">
        <v>180</v>
      </c>
      <c r="C23" s="164">
        <v>78441</v>
      </c>
      <c r="D23" s="164"/>
      <c r="E23" s="164">
        <v>6078</v>
      </c>
      <c r="F23" s="41"/>
      <c r="G23" s="63">
        <v>7589</v>
      </c>
      <c r="H23" s="63"/>
    </row>
    <row r="24" spans="1:8" ht="15">
      <c r="A24" s="18" t="s">
        <v>32</v>
      </c>
      <c r="B24" s="41">
        <v>25</v>
      </c>
      <c r="C24" s="63">
        <v>3322</v>
      </c>
      <c r="D24" s="63"/>
      <c r="E24" s="63">
        <v>4893</v>
      </c>
      <c r="F24" s="41"/>
      <c r="G24" s="63">
        <v>17188</v>
      </c>
      <c r="H24" s="63"/>
    </row>
    <row r="25" spans="1:8" ht="14.25">
      <c r="A25" s="33"/>
      <c r="B25" s="35"/>
      <c r="C25" s="65">
        <f>SUM(C19:C24)</f>
        <v>299999</v>
      </c>
      <c r="D25" s="65"/>
      <c r="E25" s="65">
        <f>SUM(E19:E24)</f>
        <v>188204</v>
      </c>
      <c r="F25" s="35"/>
      <c r="G25" s="65">
        <f>SUM(G19:G24)</f>
        <v>199001</v>
      </c>
      <c r="H25" s="66"/>
    </row>
    <row r="26" spans="1:8" ht="8.25" customHeight="1">
      <c r="A26" s="33"/>
      <c r="B26" s="35"/>
      <c r="C26" s="66"/>
      <c r="D26" s="66"/>
      <c r="E26" s="66"/>
      <c r="F26" s="35"/>
      <c r="G26" s="66"/>
      <c r="H26" s="66"/>
    </row>
    <row r="27" spans="1:8" ht="15.75" customHeight="1" thickBot="1">
      <c r="A27" s="33" t="s">
        <v>53</v>
      </c>
      <c r="B27" s="141"/>
      <c r="C27" s="67">
        <f>SUM(C17+C25)</f>
        <v>818537</v>
      </c>
      <c r="D27" s="67"/>
      <c r="E27" s="67">
        <f>SUM(E17+E25)</f>
        <v>699817</v>
      </c>
      <c r="F27" s="35"/>
      <c r="G27" s="67">
        <f>SUM(G17+G25)</f>
        <v>661567</v>
      </c>
      <c r="H27" s="66"/>
    </row>
    <row r="28" spans="1:8" ht="10.5" customHeight="1" thickTop="1">
      <c r="A28" s="18"/>
      <c r="B28" s="41"/>
      <c r="C28" s="64"/>
      <c r="D28" s="64"/>
      <c r="E28" s="64"/>
      <c r="F28" s="41"/>
      <c r="G28" s="64"/>
      <c r="H28" s="64"/>
    </row>
    <row r="29" spans="1:8" ht="15.75" customHeight="1">
      <c r="A29" s="33" t="s">
        <v>15</v>
      </c>
      <c r="B29" s="38"/>
      <c r="C29" s="88"/>
      <c r="D29" s="88"/>
      <c r="E29" s="88"/>
      <c r="F29" s="38"/>
      <c r="G29" s="88"/>
      <c r="H29" s="88"/>
    </row>
    <row r="30" spans="1:8" ht="17.25" customHeight="1">
      <c r="A30" s="33" t="s">
        <v>40</v>
      </c>
      <c r="B30" s="38"/>
      <c r="C30" s="88"/>
      <c r="D30" s="88"/>
      <c r="E30" s="88"/>
      <c r="F30" s="38"/>
      <c r="G30" s="88"/>
      <c r="H30" s="88"/>
    </row>
    <row r="31" spans="1:8" ht="15">
      <c r="A31" s="18" t="s">
        <v>26</v>
      </c>
      <c r="B31" s="75"/>
      <c r="C31" s="119">
        <v>134798</v>
      </c>
      <c r="D31" s="119"/>
      <c r="E31" s="119">
        <v>134798</v>
      </c>
      <c r="F31" s="75"/>
      <c r="G31" s="119">
        <v>134798</v>
      </c>
      <c r="H31" s="119"/>
    </row>
    <row r="32" spans="1:10" ht="15">
      <c r="A32" s="18" t="s">
        <v>91</v>
      </c>
      <c r="B32" s="75"/>
      <c r="C32" s="119">
        <v>-52200</v>
      </c>
      <c r="D32" s="119"/>
      <c r="E32" s="119">
        <v>-52203</v>
      </c>
      <c r="F32" s="75"/>
      <c r="G32" s="119">
        <v>-50284</v>
      </c>
      <c r="H32" s="119"/>
      <c r="J32" s="102"/>
    </row>
    <row r="33" spans="1:8" ht="15">
      <c r="A33" s="18" t="s">
        <v>70</v>
      </c>
      <c r="B33" s="75"/>
      <c r="C33" s="119">
        <v>423039</v>
      </c>
      <c r="D33" s="119"/>
      <c r="E33" s="119">
        <v>461603</v>
      </c>
      <c r="F33" s="217"/>
      <c r="G33" s="119">
        <v>439194</v>
      </c>
      <c r="H33" s="119"/>
    </row>
    <row r="34" spans="1:8" ht="15">
      <c r="A34" s="18" t="s">
        <v>147</v>
      </c>
      <c r="B34" s="75"/>
      <c r="C34" s="119">
        <v>12479</v>
      </c>
      <c r="D34" s="119"/>
      <c r="E34" s="119">
        <v>12488</v>
      </c>
      <c r="F34" s="75"/>
      <c r="G34" s="119">
        <v>12512</v>
      </c>
      <c r="H34" s="119"/>
    </row>
    <row r="35" spans="1:9" ht="15">
      <c r="A35" s="18" t="s">
        <v>88</v>
      </c>
      <c r="B35" s="75"/>
      <c r="C35" s="119">
        <f>44675+10-4050</f>
        <v>40635</v>
      </c>
      <c r="D35" s="119"/>
      <c r="E35" s="119">
        <v>36269</v>
      </c>
      <c r="F35" s="217"/>
      <c r="G35" s="119">
        <f>23385</f>
        <v>23385</v>
      </c>
      <c r="H35" s="216"/>
      <c r="I35" s="102"/>
    </row>
    <row r="36" spans="1:8" ht="14.25">
      <c r="A36" s="33"/>
      <c r="B36" s="38">
        <v>26</v>
      </c>
      <c r="C36" s="232">
        <f>SUM(C31:C35)</f>
        <v>558751</v>
      </c>
      <c r="D36" s="232"/>
      <c r="E36" s="232">
        <f>SUM(E31:E35)</f>
        <v>592955</v>
      </c>
      <c r="F36" s="41"/>
      <c r="G36" s="68">
        <f>SUM(G31:G35)</f>
        <v>559605</v>
      </c>
      <c r="H36" s="69"/>
    </row>
    <row r="37" spans="1:8" ht="15">
      <c r="A37" s="33" t="s">
        <v>41</v>
      </c>
      <c r="B37" s="35"/>
      <c r="C37" s="119"/>
      <c r="D37" s="119"/>
      <c r="E37" s="119"/>
      <c r="F37" s="35"/>
      <c r="G37" s="64"/>
      <c r="H37" s="64"/>
    </row>
    <row r="38" spans="1:8" ht="15">
      <c r="A38" s="33" t="s">
        <v>34</v>
      </c>
      <c r="B38" s="75"/>
      <c r="C38" s="119"/>
      <c r="D38" s="119"/>
      <c r="E38" s="119"/>
      <c r="F38" s="75"/>
      <c r="G38" s="64"/>
      <c r="H38" s="64"/>
    </row>
    <row r="39" spans="1:9" ht="15">
      <c r="A39" s="18" t="s">
        <v>63</v>
      </c>
      <c r="B39" s="75">
        <v>27</v>
      </c>
      <c r="C39" s="119">
        <v>16379</v>
      </c>
      <c r="D39" s="119"/>
      <c r="E39" s="119">
        <v>1860</v>
      </c>
      <c r="F39" s="75"/>
      <c r="G39" s="119">
        <v>9077</v>
      </c>
      <c r="H39" s="119"/>
      <c r="I39" s="231"/>
    </row>
    <row r="40" spans="1:8" ht="15">
      <c r="A40" s="23" t="s">
        <v>18</v>
      </c>
      <c r="B40" s="75">
        <v>28</v>
      </c>
      <c r="C40" s="119">
        <f>4591-10</f>
        <v>4581</v>
      </c>
      <c r="D40" s="119"/>
      <c r="E40" s="119">
        <f>5098</f>
        <v>5098</v>
      </c>
      <c r="F40" s="217"/>
      <c r="G40" s="119">
        <f>6777</f>
        <v>6777</v>
      </c>
      <c r="H40" s="216"/>
    </row>
    <row r="41" spans="1:8" ht="15">
      <c r="A41" s="127" t="s">
        <v>102</v>
      </c>
      <c r="B41" s="75">
        <v>29</v>
      </c>
      <c r="C41" s="119">
        <v>4931</v>
      </c>
      <c r="D41" s="119"/>
      <c r="E41" s="119">
        <v>5996</v>
      </c>
      <c r="F41" s="75"/>
      <c r="G41" s="119">
        <v>6724</v>
      </c>
      <c r="H41" s="119"/>
    </row>
    <row r="42" spans="1:8" ht="15">
      <c r="A42" s="127" t="s">
        <v>159</v>
      </c>
      <c r="B42" s="75">
        <v>30</v>
      </c>
      <c r="C42" s="119">
        <v>15202</v>
      </c>
      <c r="D42" s="119"/>
      <c r="E42" s="119">
        <v>14739</v>
      </c>
      <c r="F42" s="75"/>
      <c r="G42" s="119">
        <v>0</v>
      </c>
      <c r="H42" s="119"/>
    </row>
    <row r="43" spans="1:8" ht="15">
      <c r="A43" s="127" t="s">
        <v>148</v>
      </c>
      <c r="B43" s="75">
        <v>31</v>
      </c>
      <c r="C43" s="119">
        <v>1986</v>
      </c>
      <c r="D43" s="119"/>
      <c r="E43" s="119">
        <v>594</v>
      </c>
      <c r="F43" s="75"/>
      <c r="G43" s="119">
        <v>496</v>
      </c>
      <c r="H43" s="119"/>
    </row>
    <row r="44" spans="1:8" ht="15">
      <c r="A44" s="18" t="s">
        <v>103</v>
      </c>
      <c r="B44" s="75">
        <v>32</v>
      </c>
      <c r="C44" s="119">
        <v>4753</v>
      </c>
      <c r="D44" s="119"/>
      <c r="E44" s="119">
        <v>4340</v>
      </c>
      <c r="F44" s="75"/>
      <c r="G44" s="119">
        <v>4957</v>
      </c>
      <c r="H44" s="119"/>
    </row>
    <row r="45" spans="1:8" ht="15">
      <c r="A45" s="15"/>
      <c r="B45" s="35"/>
      <c r="C45" s="232">
        <f>SUM(C39:C44)</f>
        <v>47832</v>
      </c>
      <c r="D45" s="232"/>
      <c r="E45" s="232">
        <f>SUM(E39:E44)</f>
        <v>32627</v>
      </c>
      <c r="F45" s="35"/>
      <c r="G45" s="68">
        <f>SUM(G39:G44)</f>
        <v>28031</v>
      </c>
      <c r="H45" s="69"/>
    </row>
    <row r="46" spans="3:5" ht="8.25" customHeight="1">
      <c r="C46" s="119"/>
      <c r="D46" s="119"/>
      <c r="E46" s="119"/>
    </row>
    <row r="47" spans="1:8" ht="15">
      <c r="A47" s="33" t="s">
        <v>23</v>
      </c>
      <c r="B47" s="90"/>
      <c r="C47" s="119"/>
      <c r="D47" s="119"/>
      <c r="E47" s="119"/>
      <c r="F47" s="90"/>
      <c r="G47" s="91"/>
      <c r="H47" s="91"/>
    </row>
    <row r="48" spans="1:8" ht="15">
      <c r="A48" s="24" t="s">
        <v>64</v>
      </c>
      <c r="B48" s="41">
        <v>33</v>
      </c>
      <c r="C48" s="119">
        <v>104831</v>
      </c>
      <c r="D48" s="119"/>
      <c r="E48" s="119">
        <v>11734</v>
      </c>
      <c r="F48" s="41"/>
      <c r="G48" s="119">
        <v>46663</v>
      </c>
      <c r="H48" s="119"/>
    </row>
    <row r="49" spans="1:8" ht="15">
      <c r="A49" s="24" t="s">
        <v>69</v>
      </c>
      <c r="B49" s="41">
        <v>27</v>
      </c>
      <c r="C49" s="119">
        <v>416</v>
      </c>
      <c r="D49" s="119"/>
      <c r="E49" s="119">
        <v>468</v>
      </c>
      <c r="F49" s="41"/>
      <c r="G49" s="119">
        <v>623</v>
      </c>
      <c r="H49" s="119"/>
    </row>
    <row r="50" spans="1:8" ht="15">
      <c r="A50" s="24" t="s">
        <v>92</v>
      </c>
      <c r="B50" s="41">
        <v>34</v>
      </c>
      <c r="C50" s="119">
        <v>11283</v>
      </c>
      <c r="D50" s="119"/>
      <c r="E50" s="119">
        <v>40049</v>
      </c>
      <c r="F50" s="41"/>
      <c r="G50" s="119">
        <v>12706</v>
      </c>
      <c r="H50" s="119"/>
    </row>
    <row r="51" spans="1:8" ht="15">
      <c r="A51" s="24" t="s">
        <v>46</v>
      </c>
      <c r="B51" s="41">
        <v>35</v>
      </c>
      <c r="C51" s="119">
        <v>52305</v>
      </c>
      <c r="D51" s="119"/>
      <c r="E51" s="119">
        <v>2632</v>
      </c>
      <c r="F51" s="41"/>
      <c r="G51" s="119">
        <v>1609</v>
      </c>
      <c r="H51" s="119"/>
    </row>
    <row r="52" spans="1:8" ht="15">
      <c r="A52" s="24" t="s">
        <v>42</v>
      </c>
      <c r="B52" s="41">
        <v>36</v>
      </c>
      <c r="C52" s="119">
        <f>2743-450</f>
        <v>2293</v>
      </c>
      <c r="D52" s="119"/>
      <c r="E52" s="119">
        <v>892</v>
      </c>
      <c r="F52" s="41"/>
      <c r="G52" s="119">
        <v>835</v>
      </c>
      <c r="H52" s="119"/>
    </row>
    <row r="53" spans="1:8" ht="16.5" customHeight="1">
      <c r="A53" s="52" t="s">
        <v>54</v>
      </c>
      <c r="B53" s="41">
        <v>37</v>
      </c>
      <c r="C53" s="119">
        <v>9508</v>
      </c>
      <c r="D53" s="119"/>
      <c r="E53" s="119">
        <v>9804</v>
      </c>
      <c r="F53" s="41"/>
      <c r="G53" s="119">
        <v>8397</v>
      </c>
      <c r="H53" s="119"/>
    </row>
    <row r="54" spans="1:8" ht="15">
      <c r="A54" s="24" t="s">
        <v>24</v>
      </c>
      <c r="B54" s="41">
        <v>38</v>
      </c>
      <c r="C54" s="63">
        <v>31318</v>
      </c>
      <c r="D54" s="63"/>
      <c r="E54" s="63">
        <v>8656</v>
      </c>
      <c r="F54" s="41"/>
      <c r="G54" s="119">
        <v>3098</v>
      </c>
      <c r="H54" s="216"/>
    </row>
    <row r="55" spans="1:8" ht="14.25">
      <c r="A55" s="33"/>
      <c r="B55" s="35"/>
      <c r="C55" s="68">
        <f>SUM(C48:C54)</f>
        <v>211954</v>
      </c>
      <c r="D55" s="68"/>
      <c r="E55" s="68">
        <f>SUM(E48:E54)</f>
        <v>74235</v>
      </c>
      <c r="F55" s="35"/>
      <c r="G55" s="68">
        <f>SUM(G48:G54)</f>
        <v>73931</v>
      </c>
      <c r="H55" s="69"/>
    </row>
    <row r="56" spans="1:8" ht="6.75" customHeight="1">
      <c r="A56" s="33"/>
      <c r="B56" s="35"/>
      <c r="C56" s="69"/>
      <c r="D56" s="69"/>
      <c r="E56" s="69"/>
      <c r="F56" s="35"/>
      <c r="G56" s="69"/>
      <c r="H56" s="69"/>
    </row>
    <row r="57" spans="1:8" ht="14.25">
      <c r="A57" s="89" t="s">
        <v>43</v>
      </c>
      <c r="B57" s="35"/>
      <c r="C57" s="70">
        <f>C45+C55</f>
        <v>259786</v>
      </c>
      <c r="D57" s="70"/>
      <c r="E57" s="70">
        <f>E45+E55</f>
        <v>106862</v>
      </c>
      <c r="F57" s="35"/>
      <c r="G57" s="70">
        <f>G45+G55</f>
        <v>101962</v>
      </c>
      <c r="H57" s="69"/>
    </row>
    <row r="58" spans="1:8" ht="16.5" customHeight="1">
      <c r="A58" s="92"/>
      <c r="B58" s="35"/>
      <c r="C58" s="69"/>
      <c r="D58" s="69"/>
      <c r="E58" s="69"/>
      <c r="F58" s="35"/>
      <c r="G58" s="69"/>
      <c r="H58" s="69"/>
    </row>
    <row r="59" spans="1:8" ht="15" thickBot="1">
      <c r="A59" s="33" t="s">
        <v>44</v>
      </c>
      <c r="B59" s="35"/>
      <c r="C59" s="71">
        <f>C36+C57</f>
        <v>818537</v>
      </c>
      <c r="D59" s="71"/>
      <c r="E59" s="71">
        <f>E36+E57</f>
        <v>699817</v>
      </c>
      <c r="F59" s="35"/>
      <c r="G59" s="71">
        <f>G36+G57</f>
        <v>661567</v>
      </c>
      <c r="H59" s="69"/>
    </row>
    <row r="60" spans="1:8" ht="7.5" customHeight="1" thickTop="1">
      <c r="A60" s="18"/>
      <c r="B60" s="41"/>
      <c r="C60" s="41"/>
      <c r="D60" s="41"/>
      <c r="E60" s="122"/>
      <c r="F60" s="41"/>
      <c r="G60" s="122"/>
      <c r="H60" s="122"/>
    </row>
    <row r="61" spans="1:8" ht="11.25" customHeight="1">
      <c r="A61" s="18"/>
      <c r="B61" s="41"/>
      <c r="C61" s="300"/>
      <c r="D61" s="41"/>
      <c r="E61" s="259"/>
      <c r="F61" s="41"/>
      <c r="G61" s="259"/>
      <c r="H61" s="259"/>
    </row>
    <row r="62" spans="1:8" ht="15" customHeight="1">
      <c r="A62" s="97" t="str">
        <f>'IS'!A43</f>
        <v>Приложенията на страници от 5 до 147 са неразделна част от индивидуалния финансов отчет.</v>
      </c>
      <c r="B62" s="98"/>
      <c r="C62" s="98"/>
      <c r="D62" s="98"/>
      <c r="E62" s="146"/>
      <c r="F62" s="146"/>
      <c r="G62" s="146"/>
      <c r="H62" s="146"/>
    </row>
    <row r="63" spans="1:8" ht="6.75" customHeight="1">
      <c r="A63" s="97"/>
      <c r="B63" s="98"/>
      <c r="C63" s="98"/>
      <c r="D63" s="98"/>
      <c r="E63" s="146"/>
      <c r="F63" s="146"/>
      <c r="G63" s="146"/>
      <c r="H63" s="146"/>
    </row>
    <row r="64" spans="1:8" s="14" customFormat="1" ht="15">
      <c r="A64" s="13" t="s">
        <v>60</v>
      </c>
      <c r="B64" s="37"/>
      <c r="C64" s="37"/>
      <c r="D64" s="37"/>
      <c r="E64" s="143"/>
      <c r="F64" s="37"/>
      <c r="G64" s="143"/>
      <c r="H64" s="142"/>
    </row>
    <row r="65" spans="1:8" s="14" customFormat="1" ht="13.5" customHeight="1">
      <c r="A65" s="72" t="s">
        <v>61</v>
      </c>
      <c r="B65" s="37"/>
      <c r="C65" s="297"/>
      <c r="D65" s="37"/>
      <c r="E65" s="37"/>
      <c r="F65" s="37"/>
      <c r="G65" s="142"/>
      <c r="H65" s="142"/>
    </row>
    <row r="66" spans="1:8" s="14" customFormat="1" ht="6" customHeight="1">
      <c r="A66" s="72"/>
      <c r="B66" s="37"/>
      <c r="C66" s="37"/>
      <c r="D66" s="37"/>
      <c r="E66" s="37"/>
      <c r="F66" s="37"/>
      <c r="G66" s="37"/>
      <c r="H66" s="37"/>
    </row>
    <row r="67" spans="1:8" s="14" customFormat="1" ht="13.5" customHeight="1">
      <c r="A67" s="13" t="str">
        <f>'IS'!A48</f>
        <v>Финансов директор: </v>
      </c>
      <c r="B67" s="37"/>
      <c r="C67" s="37"/>
      <c r="D67" s="37"/>
      <c r="E67" s="37"/>
      <c r="F67" s="37"/>
      <c r="G67" s="37"/>
      <c r="H67" s="37"/>
    </row>
    <row r="68" spans="1:8" s="14" customFormat="1" ht="12.75" customHeight="1">
      <c r="A68" s="72" t="str">
        <f>'IS'!A49</f>
        <v>Борис Борисов</v>
      </c>
      <c r="B68" s="37"/>
      <c r="C68" s="37"/>
      <c r="D68" s="37"/>
      <c r="E68" s="37"/>
      <c r="F68" s="37"/>
      <c r="G68" s="142"/>
      <c r="H68" s="142"/>
    </row>
    <row r="69" spans="1:8" s="14" customFormat="1" ht="4.5" customHeight="1">
      <c r="A69" s="72"/>
      <c r="B69" s="37"/>
      <c r="C69" s="37"/>
      <c r="D69" s="37"/>
      <c r="E69" s="37"/>
      <c r="F69" s="37"/>
      <c r="G69" s="37"/>
      <c r="H69" s="37"/>
    </row>
    <row r="70" spans="1:8" s="14" customFormat="1" ht="12" customHeight="1">
      <c r="A70" s="78" t="s">
        <v>76</v>
      </c>
      <c r="B70" s="37"/>
      <c r="C70" s="37"/>
      <c r="D70" s="37"/>
      <c r="E70" s="37"/>
      <c r="F70" s="37"/>
      <c r="G70" s="37"/>
      <c r="H70" s="37"/>
    </row>
    <row r="71" spans="1:8" s="14" customFormat="1" ht="12.75" customHeight="1">
      <c r="A71" s="79" t="s">
        <v>51</v>
      </c>
      <c r="B71" s="37"/>
      <c r="C71" s="37"/>
      <c r="D71" s="37"/>
      <c r="E71" s="37"/>
      <c r="F71" s="37"/>
      <c r="G71" s="37"/>
      <c r="H71" s="37"/>
    </row>
    <row r="72" spans="1:4" ht="14.25" customHeight="1">
      <c r="A72" s="220" t="str">
        <f>'IS'!A56</f>
        <v>* Обединени показатели (Приложение № 40)</v>
      </c>
      <c r="B72" s="37"/>
      <c r="C72" s="37"/>
      <c r="D72" s="37"/>
    </row>
  </sheetData>
  <sheetProtection/>
  <mergeCells count="4">
    <mergeCell ref="G4:G5"/>
    <mergeCell ref="B4:B5"/>
    <mergeCell ref="E4:E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25">
      <selection activeCell="B53" sqref="B53:E57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310" t="str">
        <f>SFP!A1</f>
        <v>СОФАРМА АД</v>
      </c>
      <c r="B1" s="311"/>
      <c r="C1" s="311"/>
      <c r="D1" s="311"/>
      <c r="E1" s="311"/>
    </row>
    <row r="2" spans="1:5" s="3" customFormat="1" ht="15">
      <c r="A2" s="312" t="s">
        <v>133</v>
      </c>
      <c r="B2" s="313"/>
      <c r="C2" s="313"/>
      <c r="D2" s="313"/>
      <c r="E2" s="313"/>
    </row>
    <row r="3" spans="1:5" s="3" customFormat="1" ht="15">
      <c r="A3" s="83" t="str">
        <f>'IS'!A3</f>
        <v>за периода, завършващ на 30 септември 2023 година</v>
      </c>
      <c r="B3" s="44"/>
      <c r="C3" s="44"/>
      <c r="D3" s="44"/>
      <c r="E3" s="44"/>
    </row>
    <row r="4" spans="1:5" ht="17.25" customHeight="1">
      <c r="A4" s="314" t="s">
        <v>5</v>
      </c>
      <c r="B4" s="314"/>
      <c r="C4" s="56">
        <v>2023</v>
      </c>
      <c r="D4" s="59"/>
      <c r="E4" s="56">
        <v>2022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56"/>
      <c r="D6" s="12"/>
      <c r="E6" s="156" t="s">
        <v>122</v>
      </c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172850</v>
      </c>
      <c r="D8" s="46"/>
      <c r="E8" s="73">
        <v>195404</v>
      </c>
    </row>
    <row r="9" spans="1:5" ht="15">
      <c r="A9" s="48" t="s">
        <v>68</v>
      </c>
      <c r="B9" s="46"/>
      <c r="C9" s="73">
        <v>-121013</v>
      </c>
      <c r="D9" s="46"/>
      <c r="E9" s="73">
        <v>-109314</v>
      </c>
    </row>
    <row r="10" spans="1:5" ht="15">
      <c r="A10" s="48" t="s">
        <v>29</v>
      </c>
      <c r="B10" s="46"/>
      <c r="C10" s="73">
        <v>-47706</v>
      </c>
      <c r="D10" s="46"/>
      <c r="E10" s="73">
        <v>-37377</v>
      </c>
    </row>
    <row r="11" spans="1:5" s="6" customFormat="1" ht="15">
      <c r="A11" s="48" t="s">
        <v>27</v>
      </c>
      <c r="B11" s="49"/>
      <c r="C11" s="73">
        <v>-8048</v>
      </c>
      <c r="D11" s="49"/>
      <c r="E11" s="73">
        <v>-5730</v>
      </c>
    </row>
    <row r="12" spans="1:5" s="6" customFormat="1" ht="15">
      <c r="A12" s="48" t="s">
        <v>30</v>
      </c>
      <c r="B12" s="49"/>
      <c r="C12" s="73">
        <v>1653</v>
      </c>
      <c r="D12" s="49"/>
      <c r="E12" s="73">
        <v>2942</v>
      </c>
    </row>
    <row r="13" spans="1:5" s="6" customFormat="1" ht="15">
      <c r="A13" s="48" t="s">
        <v>114</v>
      </c>
      <c r="B13" s="49"/>
      <c r="C13" s="73">
        <v>-4705</v>
      </c>
      <c r="D13" s="49"/>
      <c r="E13" s="73">
        <v>-1621</v>
      </c>
    </row>
    <row r="14" spans="1:5" s="6" customFormat="1" ht="15">
      <c r="A14" s="48" t="s">
        <v>55</v>
      </c>
      <c r="B14" s="49"/>
      <c r="C14" s="73">
        <v>-1350</v>
      </c>
      <c r="D14" s="49"/>
      <c r="E14" s="73">
        <v>-799</v>
      </c>
    </row>
    <row r="15" spans="1:5" s="6" customFormat="1" ht="15">
      <c r="A15" s="48" t="s">
        <v>77</v>
      </c>
      <c r="B15" s="49"/>
      <c r="C15" s="73">
        <v>-383</v>
      </c>
      <c r="D15" s="49"/>
      <c r="E15" s="73">
        <v>-74</v>
      </c>
    </row>
    <row r="16" spans="1:5" ht="15">
      <c r="A16" s="154" t="s">
        <v>25</v>
      </c>
      <c r="B16" s="49"/>
      <c r="C16" s="73">
        <v>-73185</v>
      </c>
      <c r="D16" s="49"/>
      <c r="E16" s="73">
        <v>-1136</v>
      </c>
    </row>
    <row r="17" spans="1:5" s="6" customFormat="1" ht="14.25">
      <c r="A17" s="43" t="s">
        <v>107</v>
      </c>
      <c r="B17" s="49"/>
      <c r="C17" s="74">
        <f>SUM(C8:C16)</f>
        <v>-81887</v>
      </c>
      <c r="D17" s="49"/>
      <c r="E17" s="74">
        <f>SUM(E8:E16)</f>
        <v>42295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-11832</v>
      </c>
      <c r="D20" s="73"/>
      <c r="E20" s="73">
        <v>-8129</v>
      </c>
    </row>
    <row r="21" spans="1:5" ht="15">
      <c r="A21" s="51" t="s">
        <v>47</v>
      </c>
      <c r="B21" s="49"/>
      <c r="C21" s="73">
        <v>7369</v>
      </c>
      <c r="D21" s="73"/>
      <c r="E21" s="73">
        <v>38</v>
      </c>
    </row>
    <row r="22" spans="1:5" ht="15">
      <c r="A22" s="48" t="s">
        <v>48</v>
      </c>
      <c r="B22" s="49"/>
      <c r="C22" s="73">
        <v>-1308</v>
      </c>
      <c r="D22" s="73"/>
      <c r="E22" s="73">
        <v>-134</v>
      </c>
    </row>
    <row r="23" spans="1:5" ht="15">
      <c r="A23" s="48" t="s">
        <v>149</v>
      </c>
      <c r="B23" s="49"/>
      <c r="C23" s="73">
        <v>-290</v>
      </c>
      <c r="D23" s="73"/>
      <c r="E23" s="73">
        <v>-186</v>
      </c>
    </row>
    <row r="24" spans="1:5" ht="15">
      <c r="A24" s="48" t="s">
        <v>150</v>
      </c>
      <c r="B24" s="49"/>
      <c r="C24" s="73">
        <v>0</v>
      </c>
      <c r="D24" s="73"/>
      <c r="E24" s="73">
        <v>0</v>
      </c>
    </row>
    <row r="25" spans="1:5" ht="15">
      <c r="A25" s="48" t="s">
        <v>119</v>
      </c>
      <c r="B25" s="49"/>
      <c r="C25" s="73">
        <v>-21947</v>
      </c>
      <c r="D25" s="73"/>
      <c r="E25" s="73">
        <v>-5266</v>
      </c>
    </row>
    <row r="26" spans="1:5" ht="15">
      <c r="A26" s="48" t="s">
        <v>121</v>
      </c>
      <c r="B26" s="49"/>
      <c r="C26" s="73">
        <v>70</v>
      </c>
      <c r="D26" s="73"/>
      <c r="E26" s="73">
        <v>0</v>
      </c>
    </row>
    <row r="27" spans="1:5" ht="15">
      <c r="A27" s="48" t="s">
        <v>182</v>
      </c>
      <c r="B27" s="49"/>
      <c r="C27" s="73">
        <v>-13439</v>
      </c>
      <c r="D27" s="166"/>
      <c r="E27" s="73">
        <v>-486</v>
      </c>
    </row>
    <row r="28" spans="1:5" ht="15">
      <c r="A28" s="48" t="s">
        <v>183</v>
      </c>
      <c r="B28" s="49"/>
      <c r="C28" s="73">
        <v>440</v>
      </c>
      <c r="D28" s="166"/>
      <c r="E28" s="73">
        <v>599</v>
      </c>
    </row>
    <row r="29" spans="1:5" s="243" customFormat="1" ht="15">
      <c r="A29" s="240" t="s">
        <v>144</v>
      </c>
      <c r="B29" s="241"/>
      <c r="C29" s="73">
        <v>-551</v>
      </c>
      <c r="D29" s="73"/>
      <c r="E29" s="73">
        <v>-8411</v>
      </c>
    </row>
    <row r="30" spans="1:5" ht="15">
      <c r="A30" s="48" t="s">
        <v>139</v>
      </c>
      <c r="B30" s="49"/>
      <c r="C30" s="73">
        <v>132</v>
      </c>
      <c r="D30" s="73"/>
      <c r="E30" s="73">
        <v>417</v>
      </c>
    </row>
    <row r="31" spans="1:5" ht="15">
      <c r="A31" s="48" t="s">
        <v>118</v>
      </c>
      <c r="B31" s="49"/>
      <c r="C31" s="73">
        <v>197</v>
      </c>
      <c r="D31" s="73"/>
      <c r="E31" s="73">
        <v>272</v>
      </c>
    </row>
    <row r="32" spans="1:5" ht="15">
      <c r="A32" s="48" t="s">
        <v>168</v>
      </c>
      <c r="B32" s="49"/>
      <c r="C32" s="73">
        <v>1488</v>
      </c>
      <c r="D32" s="73"/>
      <c r="E32" s="73">
        <v>1215</v>
      </c>
    </row>
    <row r="33" spans="1:5" ht="15">
      <c r="A33" s="96" t="s">
        <v>142</v>
      </c>
      <c r="B33" s="49"/>
      <c r="C33" s="73">
        <v>26</v>
      </c>
      <c r="D33" s="166"/>
      <c r="E33" s="73">
        <v>33</v>
      </c>
    </row>
    <row r="34" spans="1:5" ht="15">
      <c r="A34" s="51" t="s">
        <v>85</v>
      </c>
      <c r="B34" s="49"/>
      <c r="C34" s="73">
        <f>-25857+1492</f>
        <v>-24365</v>
      </c>
      <c r="D34" s="73"/>
      <c r="E34" s="73">
        <v>-1500</v>
      </c>
    </row>
    <row r="35" spans="1:5" ht="15">
      <c r="A35" s="48" t="s">
        <v>87</v>
      </c>
      <c r="B35" s="49"/>
      <c r="C35" s="73">
        <v>39039</v>
      </c>
      <c r="D35" s="73"/>
      <c r="E35" s="73">
        <v>684</v>
      </c>
    </row>
    <row r="36" spans="1:5" ht="15">
      <c r="A36" s="48" t="s">
        <v>95</v>
      </c>
      <c r="B36" s="49"/>
      <c r="C36" s="73">
        <v>-2740</v>
      </c>
      <c r="D36" s="73"/>
      <c r="E36" s="73">
        <v>0</v>
      </c>
    </row>
    <row r="37" spans="1:5" ht="15">
      <c r="A37" s="48" t="s">
        <v>115</v>
      </c>
      <c r="B37" s="49"/>
      <c r="C37" s="73">
        <v>2373</v>
      </c>
      <c r="D37" s="73"/>
      <c r="E37" s="73">
        <v>816</v>
      </c>
    </row>
    <row r="38" spans="1:5" ht="15">
      <c r="A38" s="48" t="s">
        <v>151</v>
      </c>
      <c r="B38" s="49"/>
      <c r="C38" s="73">
        <v>112</v>
      </c>
      <c r="D38" s="73"/>
      <c r="E38" s="73">
        <v>201</v>
      </c>
    </row>
    <row r="39" spans="1:5" ht="15">
      <c r="A39" s="162" t="s">
        <v>135</v>
      </c>
      <c r="B39" s="49"/>
      <c r="C39" s="74">
        <f>SUM(C20:C38)</f>
        <v>-25226</v>
      </c>
      <c r="D39" s="49"/>
      <c r="E39" s="74">
        <f>SUM(E20:E38)</f>
        <v>-19837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14</v>
      </c>
      <c r="B41" s="49"/>
      <c r="C41" s="61"/>
      <c r="D41" s="49"/>
      <c r="E41" s="61"/>
    </row>
    <row r="42" spans="1:5" ht="15">
      <c r="A42" s="48" t="s">
        <v>190</v>
      </c>
      <c r="B42" s="49"/>
      <c r="C42" s="5">
        <v>-365</v>
      </c>
      <c r="E42" s="5">
        <v>2708</v>
      </c>
    </row>
    <row r="43" spans="1:5" ht="15">
      <c r="A43" s="51" t="s">
        <v>191</v>
      </c>
      <c r="B43" s="49"/>
      <c r="C43" s="5">
        <v>108095</v>
      </c>
      <c r="E43" s="5">
        <v>-34189</v>
      </c>
    </row>
    <row r="44" spans="1:5" ht="15">
      <c r="A44" s="48" t="s">
        <v>28</v>
      </c>
      <c r="B44" s="49"/>
      <c r="C44" s="5">
        <v>-78</v>
      </c>
      <c r="E44" s="5">
        <v>-44</v>
      </c>
    </row>
    <row r="45" spans="1:5" ht="15">
      <c r="A45" s="48" t="s">
        <v>91</v>
      </c>
      <c r="B45" s="49"/>
      <c r="C45" s="5">
        <v>0</v>
      </c>
      <c r="E45" s="5">
        <v>-1919</v>
      </c>
    </row>
    <row r="46" spans="1:5" ht="15">
      <c r="A46" s="48" t="s">
        <v>169</v>
      </c>
      <c r="B46" s="49"/>
      <c r="C46" s="5">
        <v>-10</v>
      </c>
      <c r="E46" s="5">
        <v>-8</v>
      </c>
    </row>
    <row r="47" spans="1:5" ht="15">
      <c r="A47" s="48" t="s">
        <v>170</v>
      </c>
      <c r="B47" s="49"/>
      <c r="C47" s="5">
        <v>-1447</v>
      </c>
      <c r="E47" s="5">
        <v>-917</v>
      </c>
    </row>
    <row r="48" spans="1:5" ht="15">
      <c r="A48" s="48" t="s">
        <v>152</v>
      </c>
      <c r="B48" s="49"/>
      <c r="C48" s="5">
        <v>-680</v>
      </c>
      <c r="E48" s="5">
        <v>-649</v>
      </c>
    </row>
    <row r="49" spans="1:5" ht="15">
      <c r="A49" s="254" t="s">
        <v>153</v>
      </c>
      <c r="B49" s="49"/>
      <c r="C49" s="5">
        <v>36</v>
      </c>
      <c r="E49" s="5">
        <v>17</v>
      </c>
    </row>
    <row r="50" spans="1:5" ht="15">
      <c r="A50" s="254" t="s">
        <v>154</v>
      </c>
      <c r="B50" s="49"/>
      <c r="C50" s="5">
        <v>-9</v>
      </c>
      <c r="E50" s="5">
        <v>78</v>
      </c>
    </row>
    <row r="51" spans="1:5" s="6" customFormat="1" ht="14.25">
      <c r="A51" s="245" t="s">
        <v>112</v>
      </c>
      <c r="B51" s="49"/>
      <c r="C51" s="246">
        <f>SUM(C42:C50)</f>
        <v>105542</v>
      </c>
      <c r="D51" s="241"/>
      <c r="E51" s="246">
        <f>SUM(E42:E50)</f>
        <v>-34923</v>
      </c>
    </row>
    <row r="52" spans="1:5" ht="6.75" customHeight="1">
      <c r="A52" s="244"/>
      <c r="B52" s="49"/>
      <c r="C52" s="242"/>
      <c r="D52" s="241"/>
      <c r="E52" s="242"/>
    </row>
    <row r="53" spans="1:5" s="19" customFormat="1" ht="16.5" customHeight="1">
      <c r="A53" s="247" t="s">
        <v>143</v>
      </c>
      <c r="B53" s="49"/>
      <c r="C53" s="248">
        <f>C51+C39+C17</f>
        <v>-1571</v>
      </c>
      <c r="D53" s="241"/>
      <c r="E53" s="248">
        <f>E51+E39+E17</f>
        <v>-12465</v>
      </c>
    </row>
    <row r="54" spans="1:5" s="19" customFormat="1" ht="5.25" customHeight="1">
      <c r="A54" s="249"/>
      <c r="B54" s="49"/>
      <c r="C54" s="250"/>
      <c r="D54" s="241"/>
      <c r="E54" s="250"/>
    </row>
    <row r="55" spans="1:5" s="20" customFormat="1" ht="15">
      <c r="A55" s="249" t="s">
        <v>66</v>
      </c>
      <c r="B55" s="49"/>
      <c r="C55" s="242">
        <v>4893</v>
      </c>
      <c r="D55" s="241"/>
      <c r="E55" s="242">
        <v>17188</v>
      </c>
    </row>
    <row r="56" spans="1:5" s="20" customFormat="1" ht="6" customHeight="1">
      <c r="A56" s="249"/>
      <c r="B56" s="49"/>
      <c r="C56" s="251"/>
      <c r="D56" s="241"/>
      <c r="E56" s="251"/>
    </row>
    <row r="57" spans="1:5" ht="15.75" thickBot="1">
      <c r="A57" s="252" t="s">
        <v>175</v>
      </c>
      <c r="B57" s="49">
        <v>25</v>
      </c>
      <c r="C57" s="253">
        <f>C55+C53</f>
        <v>3322</v>
      </c>
      <c r="D57" s="241"/>
      <c r="E57" s="253">
        <f>E55+E53</f>
        <v>4723</v>
      </c>
    </row>
    <row r="58" spans="2:5" ht="9" customHeight="1" thickTop="1">
      <c r="B58" s="49"/>
      <c r="C58" s="140"/>
      <c r="D58" s="46"/>
      <c r="E58" s="140"/>
    </row>
    <row r="59" spans="1:4" ht="15">
      <c r="A59" s="76" t="str">
        <f>SFP!A62</f>
        <v>Приложенията на страници от 5 до 147 са неразделна част от индивидуалния финансов отчет.</v>
      </c>
      <c r="B59" s="46"/>
      <c r="C59" s="121"/>
      <c r="D59" s="46"/>
    </row>
    <row r="60" spans="1:4" ht="6.75" customHeight="1">
      <c r="A60" s="76"/>
      <c r="B60" s="46"/>
      <c r="C60" s="121"/>
      <c r="D60" s="46"/>
    </row>
    <row r="61" spans="1:4" ht="15">
      <c r="A61" s="76" t="str">
        <f>SFP!A64</f>
        <v>Изпълнителен директор: </v>
      </c>
      <c r="B61" s="46"/>
      <c r="C61" s="121"/>
      <c r="D61" s="46"/>
    </row>
    <row r="62" spans="1:4" ht="15">
      <c r="A62" s="226" t="s">
        <v>65</v>
      </c>
      <c r="B62" s="46"/>
      <c r="C62" s="46"/>
      <c r="D62" s="46"/>
    </row>
    <row r="63" spans="1:4" ht="15">
      <c r="A63" s="227" t="str">
        <f>'[1]SFP'!A62</f>
        <v>Финансов директор: </v>
      </c>
      <c r="B63" s="46"/>
      <c r="C63" s="46"/>
      <c r="D63" s="46"/>
    </row>
    <row r="64" spans="1:4" ht="14.25" customHeight="1">
      <c r="A64" s="226" t="str">
        <f>'[1]SFP'!A63</f>
        <v>Борис Борисов</v>
      </c>
      <c r="B64" s="46"/>
      <c r="C64" s="46"/>
      <c r="D64" s="46"/>
    </row>
    <row r="65" spans="1:4" ht="15">
      <c r="A65" s="228" t="s">
        <v>76</v>
      </c>
      <c r="B65" s="46"/>
      <c r="C65" s="46"/>
      <c r="D65" s="46"/>
    </row>
    <row r="66" spans="1:4" ht="15">
      <c r="A66" s="226" t="str">
        <f>'[2]IS'!A50</f>
        <v>Йорданка Петкова</v>
      </c>
      <c r="B66" s="46"/>
      <c r="C66" s="46"/>
      <c r="D66" s="46"/>
    </row>
    <row r="67" spans="1:4" ht="9.75" customHeight="1">
      <c r="A67" s="226"/>
      <c r="B67" s="46"/>
      <c r="C67" s="46"/>
      <c r="D67" s="46"/>
    </row>
    <row r="68" spans="1:4" ht="9.75" customHeight="1">
      <c r="A68" s="229" t="s">
        <v>129</v>
      </c>
      <c r="B68" s="37"/>
      <c r="C68" s="46"/>
      <c r="D68" s="46"/>
    </row>
    <row r="69" spans="1:2" ht="15">
      <c r="A69" s="230"/>
      <c r="B69" s="37"/>
    </row>
    <row r="70" ht="15">
      <c r="A70" s="77"/>
    </row>
    <row r="71" ht="15">
      <c r="A71" s="93"/>
    </row>
    <row r="72" ht="15">
      <c r="A72" s="94"/>
    </row>
    <row r="73" ht="15">
      <c r="A73" s="93"/>
    </row>
    <row r="74" ht="15">
      <c r="A74" s="95"/>
    </row>
    <row r="75" ht="15">
      <c r="A75" s="95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8.8515625" style="8" customWidth="1"/>
    <col min="3" max="3" width="12.140625" style="8" customWidth="1"/>
    <col min="4" max="4" width="0.5625" style="8" customWidth="1"/>
    <col min="5" max="5" width="12.00390625" style="8" customWidth="1"/>
    <col min="6" max="6" width="0.71875" style="8" customWidth="1"/>
    <col min="7" max="7" width="11.8515625" style="8" customWidth="1"/>
    <col min="8" max="8" width="0.5625" style="8" customWidth="1"/>
    <col min="9" max="9" width="15.00390625" style="8" customWidth="1"/>
    <col min="10" max="10" width="0.85546875" style="8" customWidth="1"/>
    <col min="11" max="11" width="13.8515625" style="8" customWidth="1"/>
    <col min="12" max="12" width="1.8515625" style="8" customWidth="1"/>
    <col min="13" max="13" width="14.57421875" style="8" customWidth="1"/>
    <col min="14" max="14" width="0.2890625" style="8" customWidth="1"/>
    <col min="15" max="15" width="12.57421875" style="8" customWidth="1"/>
    <col min="16" max="16" width="0.2890625" style="8" customWidth="1"/>
    <col min="17" max="17" width="11.57421875" style="8" customWidth="1"/>
    <col min="18" max="18" width="2.140625" style="8" customWidth="1"/>
    <col min="19" max="19" width="13.57421875" style="8" customWidth="1"/>
    <col min="20" max="20" width="1.57421875" style="8" customWidth="1"/>
    <col min="21" max="21" width="1.7109375" style="8" customWidth="1"/>
    <col min="22" max="16384" width="9.140625" style="8" customWidth="1"/>
  </cols>
  <sheetData>
    <row r="1" spans="1:20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60"/>
    </row>
    <row r="2" spans="1:20" ht="18" customHeight="1">
      <c r="A2" s="312" t="s">
        <v>134</v>
      </c>
      <c r="B2" s="312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10"/>
    </row>
    <row r="3" spans="1:20" ht="18" customHeight="1">
      <c r="A3" s="83" t="str">
        <f>CFS!A3</f>
        <v>за периода, завършващ на 30 септември 2023 година</v>
      </c>
      <c r="B3" s="1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11" customFormat="1" ht="15" customHeight="1">
      <c r="A4" s="316" t="s">
        <v>5</v>
      </c>
      <c r="B4" s="316"/>
      <c r="C4" s="316" t="s">
        <v>26</v>
      </c>
      <c r="D4" s="168"/>
      <c r="E4" s="316" t="s">
        <v>91</v>
      </c>
      <c r="F4" s="168"/>
      <c r="G4" s="316" t="s">
        <v>17</v>
      </c>
      <c r="H4" s="169"/>
      <c r="I4" s="316" t="s">
        <v>72</v>
      </c>
      <c r="J4" s="168"/>
      <c r="K4" s="320" t="s">
        <v>128</v>
      </c>
      <c r="L4" s="169"/>
      <c r="M4" s="316" t="s">
        <v>89</v>
      </c>
      <c r="N4" s="169"/>
      <c r="O4" s="316" t="s">
        <v>155</v>
      </c>
      <c r="P4" s="169"/>
      <c r="Q4" s="316" t="s">
        <v>88</v>
      </c>
      <c r="R4" s="169"/>
      <c r="S4" s="316" t="s">
        <v>31</v>
      </c>
      <c r="T4" s="168"/>
    </row>
    <row r="5" spans="1:20" s="112" customFormat="1" ht="71.25" customHeight="1">
      <c r="A5" s="316"/>
      <c r="B5" s="316"/>
      <c r="C5" s="317"/>
      <c r="D5" s="170"/>
      <c r="E5" s="317"/>
      <c r="F5" s="170"/>
      <c r="G5" s="317"/>
      <c r="H5" s="171"/>
      <c r="I5" s="317"/>
      <c r="J5" s="170"/>
      <c r="K5" s="321"/>
      <c r="L5" s="171"/>
      <c r="M5" s="317"/>
      <c r="N5" s="171"/>
      <c r="O5" s="316"/>
      <c r="P5" s="171"/>
      <c r="Q5" s="317"/>
      <c r="R5" s="171"/>
      <c r="S5" s="317"/>
      <c r="T5" s="170"/>
    </row>
    <row r="6" spans="1:20" s="22" customFormat="1" ht="15">
      <c r="A6" s="172"/>
      <c r="B6" s="173"/>
      <c r="C6" s="174" t="s">
        <v>9</v>
      </c>
      <c r="D6" s="174"/>
      <c r="E6" s="174" t="s">
        <v>9</v>
      </c>
      <c r="F6" s="174"/>
      <c r="G6" s="174" t="s">
        <v>9</v>
      </c>
      <c r="H6" s="174"/>
      <c r="I6" s="174" t="s">
        <v>9</v>
      </c>
      <c r="J6" s="174"/>
      <c r="K6" s="174" t="s">
        <v>9</v>
      </c>
      <c r="L6" s="174"/>
      <c r="M6" s="174" t="s">
        <v>9</v>
      </c>
      <c r="N6" s="174"/>
      <c r="O6" s="174" t="s">
        <v>9</v>
      </c>
      <c r="P6" s="174"/>
      <c r="Q6" s="233" t="s">
        <v>9</v>
      </c>
      <c r="R6" s="233"/>
      <c r="S6" s="233" t="s">
        <v>9</v>
      </c>
      <c r="T6" s="233"/>
    </row>
    <row r="7" spans="1:20" s="21" customFormat="1" ht="5.25" customHeight="1">
      <c r="A7" s="175"/>
      <c r="B7" s="175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258"/>
      <c r="P7" s="174"/>
      <c r="Q7" s="234"/>
      <c r="R7" s="233"/>
      <c r="S7" s="235"/>
      <c r="T7" s="261"/>
    </row>
    <row r="8" spans="1:22" s="14" customFormat="1" ht="15.75" customHeight="1">
      <c r="A8" s="176" t="s">
        <v>163</v>
      </c>
      <c r="B8" s="177"/>
      <c r="C8" s="178">
        <v>134798</v>
      </c>
      <c r="D8" s="179"/>
      <c r="E8" s="178">
        <v>-50284</v>
      </c>
      <c r="F8" s="179"/>
      <c r="G8" s="178">
        <v>66201</v>
      </c>
      <c r="H8" s="179"/>
      <c r="I8" s="178">
        <v>28614</v>
      </c>
      <c r="J8" s="174"/>
      <c r="K8" s="178">
        <v>1644</v>
      </c>
      <c r="L8" s="179"/>
      <c r="M8" s="178">
        <v>342581</v>
      </c>
      <c r="N8" s="179"/>
      <c r="O8" s="257">
        <v>12512</v>
      </c>
      <c r="P8" s="179"/>
      <c r="Q8" s="236">
        <v>28137</v>
      </c>
      <c r="R8" s="237"/>
      <c r="S8" s="236">
        <f>SUM(C8:R8)</f>
        <v>564203</v>
      </c>
      <c r="T8" s="262"/>
      <c r="U8" s="116"/>
      <c r="V8" s="116"/>
    </row>
    <row r="9" spans="1:22" s="14" customFormat="1" ht="13.5" customHeight="1">
      <c r="A9" s="291" t="s">
        <v>117</v>
      </c>
      <c r="B9" s="177">
        <v>40</v>
      </c>
      <c r="C9" s="181">
        <v>0</v>
      </c>
      <c r="D9" s="181"/>
      <c r="E9" s="181">
        <v>0</v>
      </c>
      <c r="F9" s="181"/>
      <c r="G9" s="181">
        <v>0</v>
      </c>
      <c r="H9" s="181"/>
      <c r="I9" s="181">
        <v>154</v>
      </c>
      <c r="J9" s="160"/>
      <c r="K9" s="181">
        <v>0</v>
      </c>
      <c r="L9" s="181"/>
      <c r="M9" s="181">
        <v>0</v>
      </c>
      <c r="N9" s="181"/>
      <c r="O9" s="181">
        <v>0</v>
      </c>
      <c r="P9" s="181"/>
      <c r="Q9" s="289">
        <f>-4975-12-19+254</f>
        <v>-4752</v>
      </c>
      <c r="R9" s="238" t="s">
        <v>130</v>
      </c>
      <c r="S9" s="238">
        <f>I9+Q9</f>
        <v>-4598</v>
      </c>
      <c r="T9" s="238" t="s">
        <v>130</v>
      </c>
      <c r="U9" s="116"/>
      <c r="V9" s="116"/>
    </row>
    <row r="10" spans="1:22" s="14" customFormat="1" ht="13.5" customHeight="1" thickBot="1">
      <c r="A10" s="176" t="s">
        <v>164</v>
      </c>
      <c r="B10" s="177"/>
      <c r="C10" s="183">
        <f>SUM(C8:C9)</f>
        <v>134798</v>
      </c>
      <c r="D10" s="181"/>
      <c r="E10" s="183">
        <f>SUM(E8:E9)</f>
        <v>-50284</v>
      </c>
      <c r="F10" s="181"/>
      <c r="G10" s="183">
        <f>SUM(G8:G9)</f>
        <v>66201</v>
      </c>
      <c r="H10" s="181"/>
      <c r="I10" s="183">
        <f>SUM(I8:I9)</f>
        <v>28768</v>
      </c>
      <c r="J10" s="182"/>
      <c r="K10" s="183">
        <f>SUM(K8:K9)</f>
        <v>1644</v>
      </c>
      <c r="L10" s="181"/>
      <c r="M10" s="183">
        <f>SUM(M8:M9)</f>
        <v>342581</v>
      </c>
      <c r="N10" s="181"/>
      <c r="O10" s="183">
        <f>SUM(O8:O9)</f>
        <v>12512</v>
      </c>
      <c r="P10" s="181"/>
      <c r="Q10" s="239">
        <f>SUM(Q8:Q9)</f>
        <v>23385</v>
      </c>
      <c r="R10" s="238"/>
      <c r="S10" s="239">
        <f>SUM(S8:S9)</f>
        <v>559605</v>
      </c>
      <c r="T10" s="262"/>
      <c r="U10" s="116"/>
      <c r="V10" s="116"/>
    </row>
    <row r="11" spans="1:20" s="14" customFormat="1" ht="15.75" thickTop="1">
      <c r="A11" s="318">
        <f>Q43</f>
        <v>0</v>
      </c>
      <c r="B11" s="319"/>
      <c r="C11" s="160"/>
      <c r="D11" s="160"/>
      <c r="E11" s="160"/>
      <c r="F11" s="160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84"/>
      <c r="T11" s="184"/>
    </row>
    <row r="12" spans="1:20" s="14" customFormat="1" ht="11.25" customHeight="1">
      <c r="A12" s="180" t="s">
        <v>172</v>
      </c>
      <c r="B12" s="177"/>
      <c r="C12" s="263">
        <v>0</v>
      </c>
      <c r="D12" s="277"/>
      <c r="E12" s="278">
        <v>-1919</v>
      </c>
      <c r="F12" s="279"/>
      <c r="G12" s="263">
        <v>0</v>
      </c>
      <c r="H12" s="280"/>
      <c r="I12" s="263">
        <v>0</v>
      </c>
      <c r="J12" s="280"/>
      <c r="K12" s="263">
        <v>0</v>
      </c>
      <c r="L12" s="280"/>
      <c r="M12" s="263">
        <v>0</v>
      </c>
      <c r="N12" s="280"/>
      <c r="O12" s="263">
        <v>0</v>
      </c>
      <c r="P12" s="280"/>
      <c r="Q12" s="278">
        <v>0</v>
      </c>
      <c r="R12" s="280"/>
      <c r="S12" s="263">
        <f>SUM(E12:R12)</f>
        <v>-1919</v>
      </c>
      <c r="T12" s="263"/>
    </row>
    <row r="13" spans="1:20" s="14" customFormat="1" ht="12.75" customHeight="1">
      <c r="A13" s="180" t="s">
        <v>171</v>
      </c>
      <c r="B13" s="177"/>
      <c r="C13" s="281">
        <v>0</v>
      </c>
      <c r="D13" s="277"/>
      <c r="E13" s="275">
        <v>0</v>
      </c>
      <c r="F13" s="282"/>
      <c r="G13" s="283">
        <v>0</v>
      </c>
      <c r="H13" s="280"/>
      <c r="I13" s="283">
        <v>0</v>
      </c>
      <c r="J13" s="280"/>
      <c r="K13" s="283">
        <v>0</v>
      </c>
      <c r="L13" s="280"/>
      <c r="M13" s="283">
        <v>0</v>
      </c>
      <c r="N13" s="284"/>
      <c r="O13" s="283">
        <v>0</v>
      </c>
      <c r="P13" s="284"/>
      <c r="Q13" s="285">
        <v>103</v>
      </c>
      <c r="R13" s="284"/>
      <c r="S13" s="286">
        <f>SUM(C13:R13)</f>
        <v>103</v>
      </c>
      <c r="T13" s="186"/>
    </row>
    <row r="14" spans="1:20" s="14" customFormat="1" ht="12.75" customHeight="1">
      <c r="A14" s="224" t="s">
        <v>156</v>
      </c>
      <c r="B14" s="177"/>
      <c r="C14" s="256">
        <v>0</v>
      </c>
      <c r="D14" s="160"/>
      <c r="E14" s="256">
        <v>0</v>
      </c>
      <c r="F14" s="269">
        <v>0</v>
      </c>
      <c r="G14" s="256">
        <v>0</v>
      </c>
      <c r="H14" s="185">
        <v>0</v>
      </c>
      <c r="I14" s="256">
        <v>0</v>
      </c>
      <c r="J14" s="185">
        <v>0</v>
      </c>
      <c r="K14" s="256">
        <v>0</v>
      </c>
      <c r="L14" s="185">
        <v>0</v>
      </c>
      <c r="M14" s="256">
        <v>0</v>
      </c>
      <c r="N14" s="188"/>
      <c r="O14" s="272">
        <f>+O15</f>
        <v>-24</v>
      </c>
      <c r="P14" s="188"/>
      <c r="Q14" s="273">
        <v>0</v>
      </c>
      <c r="R14" s="188"/>
      <c r="S14" s="187">
        <f>SUM(E14:R14)</f>
        <v>-24</v>
      </c>
      <c r="T14" s="263"/>
    </row>
    <row r="15" spans="1:20" s="14" customFormat="1" ht="12.75" customHeight="1">
      <c r="A15" s="223" t="s">
        <v>157</v>
      </c>
      <c r="B15" s="177"/>
      <c r="C15" s="185">
        <v>0</v>
      </c>
      <c r="D15" s="160"/>
      <c r="E15" s="185">
        <v>0</v>
      </c>
      <c r="F15" s="269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8"/>
      <c r="O15" s="274">
        <v>-24</v>
      </c>
      <c r="P15" s="188"/>
      <c r="Q15" s="189"/>
      <c r="R15" s="188"/>
      <c r="S15" s="287">
        <f>SUM(E15:R15)</f>
        <v>-24</v>
      </c>
      <c r="T15" s="255"/>
    </row>
    <row r="16" spans="1:20" s="14" customFormat="1" ht="13.5" customHeight="1">
      <c r="A16" s="180" t="s">
        <v>58</v>
      </c>
      <c r="B16" s="190"/>
      <c r="C16" s="187">
        <v>0</v>
      </c>
      <c r="D16" s="191"/>
      <c r="E16" s="187">
        <v>0</v>
      </c>
      <c r="F16" s="270"/>
      <c r="G16" s="187">
        <f>G17</f>
        <v>2427</v>
      </c>
      <c r="H16" s="191"/>
      <c r="I16" s="187">
        <v>0</v>
      </c>
      <c r="J16" s="191"/>
      <c r="K16" s="187">
        <v>0</v>
      </c>
      <c r="L16" s="191"/>
      <c r="M16" s="187">
        <f>M17</f>
        <v>22574</v>
      </c>
      <c r="N16" s="191"/>
      <c r="O16" s="187">
        <v>0</v>
      </c>
      <c r="P16" s="191"/>
      <c r="Q16" s="187">
        <f>Q17</f>
        <v>-25001</v>
      </c>
      <c r="R16" s="191"/>
      <c r="S16" s="187">
        <f>G16+M16+Q16</f>
        <v>0</v>
      </c>
      <c r="T16" s="263"/>
    </row>
    <row r="17" spans="1:20" s="14" customFormat="1" ht="12.75" customHeight="1">
      <c r="A17" s="223" t="s">
        <v>136</v>
      </c>
      <c r="B17" s="192"/>
      <c r="C17" s="186">
        <v>0</v>
      </c>
      <c r="D17" s="186"/>
      <c r="E17" s="186">
        <v>0</v>
      </c>
      <c r="F17" s="268"/>
      <c r="G17" s="186">
        <v>2427</v>
      </c>
      <c r="H17" s="186"/>
      <c r="I17" s="186">
        <v>0</v>
      </c>
      <c r="J17" s="186"/>
      <c r="K17" s="186">
        <v>0</v>
      </c>
      <c r="L17" s="186"/>
      <c r="M17" s="186">
        <v>22574</v>
      </c>
      <c r="N17" s="186"/>
      <c r="O17" s="186">
        <v>0</v>
      </c>
      <c r="P17" s="186"/>
      <c r="Q17" s="186">
        <f>-G17-M17</f>
        <v>-25001</v>
      </c>
      <c r="R17" s="186"/>
      <c r="S17" s="191">
        <f>SUM(C17:R17)</f>
        <v>0</v>
      </c>
      <c r="T17" s="191"/>
    </row>
    <row r="18" spans="1:21" s="14" customFormat="1" ht="14.25" customHeight="1">
      <c r="A18" s="193" t="s">
        <v>158</v>
      </c>
      <c r="B18" s="194"/>
      <c r="C18" s="195">
        <f>+C23+C24</f>
        <v>0</v>
      </c>
      <c r="D18" s="196"/>
      <c r="E18" s="195">
        <f>+E23+E24</f>
        <v>0</v>
      </c>
      <c r="F18" s="271"/>
      <c r="G18" s="195">
        <f>+G23+G24</f>
        <v>0</v>
      </c>
      <c r="H18" s="196"/>
      <c r="I18" s="195">
        <f>I20</f>
        <v>-892</v>
      </c>
      <c r="J18" s="196"/>
      <c r="K18" s="195">
        <f>K20</f>
        <v>-1047</v>
      </c>
      <c r="L18" s="196"/>
      <c r="M18" s="195">
        <v>0</v>
      </c>
      <c r="N18" s="196"/>
      <c r="O18" s="195">
        <v>0</v>
      </c>
      <c r="P18" s="196"/>
      <c r="Q18" s="195">
        <f>Q19+Q20</f>
        <v>39951</v>
      </c>
      <c r="R18" s="196"/>
      <c r="S18" s="195">
        <f>S19+S20</f>
        <v>38012</v>
      </c>
      <c r="T18" s="264"/>
      <c r="U18" s="116"/>
    </row>
    <row r="19" spans="1:21" s="14" customFormat="1" ht="14.25" customHeight="1">
      <c r="A19" s="225" t="s">
        <v>137</v>
      </c>
      <c r="B19" s="194"/>
      <c r="C19" s="264"/>
      <c r="D19" s="196"/>
      <c r="E19" s="264"/>
      <c r="F19" s="271"/>
      <c r="G19" s="264"/>
      <c r="H19" s="196"/>
      <c r="I19" s="264"/>
      <c r="J19" s="196"/>
      <c r="K19" s="264"/>
      <c r="L19" s="196"/>
      <c r="M19" s="264"/>
      <c r="N19" s="196"/>
      <c r="O19" s="264"/>
      <c r="P19" s="196"/>
      <c r="Q19" s="275">
        <v>39429</v>
      </c>
      <c r="R19" s="196"/>
      <c r="S19" s="275">
        <f>SUM(I19:R19)</f>
        <v>39429</v>
      </c>
      <c r="T19" s="264"/>
      <c r="U19" s="116"/>
    </row>
    <row r="20" spans="1:21" s="14" customFormat="1" ht="14.25" customHeight="1">
      <c r="A20" s="225" t="s">
        <v>138</v>
      </c>
      <c r="B20" s="194"/>
      <c r="C20" s="264"/>
      <c r="D20" s="196"/>
      <c r="E20" s="264"/>
      <c r="F20" s="271"/>
      <c r="G20" s="264"/>
      <c r="H20" s="196"/>
      <c r="I20" s="275">
        <v>-892</v>
      </c>
      <c r="J20" s="196"/>
      <c r="K20" s="288">
        <v>-1047</v>
      </c>
      <c r="L20" s="196"/>
      <c r="M20" s="264"/>
      <c r="N20" s="196"/>
      <c r="O20" s="264"/>
      <c r="P20" s="196"/>
      <c r="Q20" s="275">
        <v>522</v>
      </c>
      <c r="R20" s="196"/>
      <c r="S20" s="275">
        <f>SUM(I20:R20)</f>
        <v>-1417</v>
      </c>
      <c r="T20" s="264"/>
      <c r="U20" s="116"/>
    </row>
    <row r="21" spans="1:21" s="14" customFormat="1" ht="15.75" customHeight="1">
      <c r="A21" s="180" t="s">
        <v>117</v>
      </c>
      <c r="B21" s="177" t="s">
        <v>181</v>
      </c>
      <c r="C21" s="191">
        <v>0</v>
      </c>
      <c r="D21" s="191"/>
      <c r="E21" s="191">
        <v>0</v>
      </c>
      <c r="F21" s="270"/>
      <c r="G21" s="191">
        <v>0</v>
      </c>
      <c r="H21" s="191"/>
      <c r="I21" s="191">
        <v>0</v>
      </c>
      <c r="J21" s="191"/>
      <c r="K21" s="191">
        <v>0</v>
      </c>
      <c r="L21" s="191"/>
      <c r="M21" s="191">
        <v>0</v>
      </c>
      <c r="N21" s="191"/>
      <c r="O21" s="191">
        <v>0</v>
      </c>
      <c r="P21" s="191"/>
      <c r="Q21" s="290">
        <f>-2848+26</f>
        <v>-2822</v>
      </c>
      <c r="R21" s="191"/>
      <c r="S21" s="181">
        <f>SUM(C21:R21)</f>
        <v>-2822</v>
      </c>
      <c r="T21" s="181"/>
      <c r="U21" s="116"/>
    </row>
    <row r="22" spans="1:21" s="14" customFormat="1" ht="15" customHeight="1">
      <c r="A22" s="193" t="s">
        <v>123</v>
      </c>
      <c r="B22" s="194"/>
      <c r="C22" s="196">
        <f>C18+C21</f>
        <v>0</v>
      </c>
      <c r="D22" s="196"/>
      <c r="E22" s="196"/>
      <c r="F22" s="271"/>
      <c r="G22" s="196">
        <f>G18+G21</f>
        <v>0</v>
      </c>
      <c r="H22" s="196"/>
      <c r="I22" s="196">
        <f>I18+I21</f>
        <v>-892</v>
      </c>
      <c r="J22" s="196"/>
      <c r="K22" s="196">
        <f>K18+K21</f>
        <v>-1047</v>
      </c>
      <c r="L22" s="196"/>
      <c r="M22" s="196">
        <f>M18+M21</f>
        <v>0</v>
      </c>
      <c r="N22" s="196"/>
      <c r="O22" s="196">
        <f>O18+O21</f>
        <v>0</v>
      </c>
      <c r="P22" s="196"/>
      <c r="Q22" s="196">
        <f>Q23+Q24</f>
        <v>37129</v>
      </c>
      <c r="R22" s="196"/>
      <c r="S22" s="196">
        <f>S18+S21</f>
        <v>35190</v>
      </c>
      <c r="T22" s="196"/>
      <c r="U22" s="116"/>
    </row>
    <row r="23" spans="1:20" s="14" customFormat="1" ht="13.5" customHeight="1">
      <c r="A23" s="225" t="s">
        <v>137</v>
      </c>
      <c r="B23" s="190"/>
      <c r="C23" s="186">
        <v>0</v>
      </c>
      <c r="D23" s="186"/>
      <c r="E23" s="186">
        <v>0</v>
      </c>
      <c r="F23" s="268"/>
      <c r="G23" s="186">
        <v>0</v>
      </c>
      <c r="H23" s="186"/>
      <c r="I23" s="186">
        <v>0</v>
      </c>
      <c r="J23" s="186"/>
      <c r="K23" s="186">
        <v>0</v>
      </c>
      <c r="L23" s="186"/>
      <c r="M23" s="186">
        <v>0</v>
      </c>
      <c r="N23" s="186"/>
      <c r="O23" s="186">
        <v>0</v>
      </c>
      <c r="P23" s="186"/>
      <c r="Q23" s="186">
        <f>Q19-2848</f>
        <v>36581</v>
      </c>
      <c r="R23" s="186"/>
      <c r="S23" s="186">
        <f>SUM(C23:R23)</f>
        <v>36581</v>
      </c>
      <c r="T23" s="186"/>
    </row>
    <row r="24" spans="1:20" s="14" customFormat="1" ht="15" customHeight="1">
      <c r="A24" s="225" t="s">
        <v>138</v>
      </c>
      <c r="B24" s="190"/>
      <c r="C24" s="186">
        <v>0</v>
      </c>
      <c r="D24" s="186"/>
      <c r="E24" s="186">
        <v>0</v>
      </c>
      <c r="F24" s="268"/>
      <c r="G24" s="186">
        <v>0</v>
      </c>
      <c r="H24" s="186"/>
      <c r="I24" s="186">
        <f>I20+I21</f>
        <v>-892</v>
      </c>
      <c r="J24" s="186"/>
      <c r="K24" s="186">
        <f>K20+K21</f>
        <v>-1047</v>
      </c>
      <c r="L24" s="186"/>
      <c r="M24" s="186">
        <v>0</v>
      </c>
      <c r="N24" s="186"/>
      <c r="O24" s="186">
        <v>0</v>
      </c>
      <c r="P24" s="186"/>
      <c r="Q24" s="186">
        <v>548</v>
      </c>
      <c r="R24" s="186"/>
      <c r="S24" s="186">
        <f>SUM(C24:R24)</f>
        <v>-1391</v>
      </c>
      <c r="T24" s="186"/>
    </row>
    <row r="25" spans="1:20" s="14" customFormat="1" ht="13.5" customHeight="1">
      <c r="A25" s="198" t="s">
        <v>93</v>
      </c>
      <c r="B25" s="190"/>
      <c r="C25" s="191">
        <v>0</v>
      </c>
      <c r="D25" s="191"/>
      <c r="E25" s="191">
        <v>0</v>
      </c>
      <c r="F25" s="270"/>
      <c r="G25" s="191">
        <v>0</v>
      </c>
      <c r="H25" s="191"/>
      <c r="I25" s="191">
        <v>-616</v>
      </c>
      <c r="J25" s="191"/>
      <c r="K25" s="191">
        <v>-37</v>
      </c>
      <c r="L25" s="191"/>
      <c r="M25" s="191">
        <v>0</v>
      </c>
      <c r="N25" s="191"/>
      <c r="O25" s="191"/>
      <c r="P25" s="191"/>
      <c r="Q25" s="191">
        <f>-I25-K25</f>
        <v>653</v>
      </c>
      <c r="R25" s="191"/>
      <c r="S25" s="191">
        <v>0</v>
      </c>
      <c r="T25" s="191"/>
    </row>
    <row r="26" spans="1:20" s="14" customFormat="1" ht="16.5" customHeight="1" thickBot="1">
      <c r="A26" s="176" t="s">
        <v>165</v>
      </c>
      <c r="B26" s="177">
        <v>26</v>
      </c>
      <c r="C26" s="199">
        <f>C8</f>
        <v>134798</v>
      </c>
      <c r="D26" s="160"/>
      <c r="E26" s="199">
        <f>E8+E12</f>
        <v>-52203</v>
      </c>
      <c r="F26" s="200"/>
      <c r="G26" s="199">
        <f>G8+G16</f>
        <v>68628</v>
      </c>
      <c r="H26" s="201"/>
      <c r="I26" s="199">
        <f>I8+I18+I25</f>
        <v>27106</v>
      </c>
      <c r="J26" s="201"/>
      <c r="K26" s="199">
        <f>K8+K18+K25</f>
        <v>560</v>
      </c>
      <c r="L26" s="201"/>
      <c r="M26" s="199">
        <f>M8+M16</f>
        <v>365155</v>
      </c>
      <c r="N26" s="201"/>
      <c r="O26" s="199">
        <f>O8+O14</f>
        <v>12488</v>
      </c>
      <c r="P26" s="201"/>
      <c r="Q26" s="199">
        <f>Q8+Q16+Q18+Q25+Q13</f>
        <v>43843</v>
      </c>
      <c r="R26" s="201"/>
      <c r="S26" s="199">
        <f>S8+S12+S14+S18+S13</f>
        <v>600375</v>
      </c>
      <c r="T26" s="265"/>
    </row>
    <row r="27" spans="1:20" s="14" customFormat="1" ht="14.25" customHeight="1" thickTop="1">
      <c r="A27" s="180" t="s">
        <v>117</v>
      </c>
      <c r="B27" s="301">
        <v>40</v>
      </c>
      <c r="C27" s="202">
        <f>C9+C21</f>
        <v>0</v>
      </c>
      <c r="D27" s="202"/>
      <c r="E27" s="202">
        <f>E9+E21</f>
        <v>0</v>
      </c>
      <c r="F27" s="202"/>
      <c r="G27" s="202">
        <f>G9+G21</f>
        <v>0</v>
      </c>
      <c r="H27" s="203"/>
      <c r="I27" s="276">
        <f>I9+I21</f>
        <v>154</v>
      </c>
      <c r="J27" s="203"/>
      <c r="K27" s="202">
        <f>K9+K21</f>
        <v>0</v>
      </c>
      <c r="L27" s="203"/>
      <c r="M27" s="202">
        <f>M9+M21</f>
        <v>0</v>
      </c>
      <c r="N27" s="203"/>
      <c r="O27" s="203">
        <f>O9+O21</f>
        <v>0</v>
      </c>
      <c r="P27" s="203"/>
      <c r="Q27" s="276">
        <f>Q9+Q21</f>
        <v>-7574</v>
      </c>
      <c r="R27" s="203" t="s">
        <v>130</v>
      </c>
      <c r="S27" s="202">
        <f>S9+S21</f>
        <v>-7420</v>
      </c>
      <c r="T27" s="202"/>
    </row>
    <row r="28" spans="1:21" s="14" customFormat="1" ht="14.25" customHeight="1" thickBot="1">
      <c r="A28" s="176" t="s">
        <v>166</v>
      </c>
      <c r="B28" s="177" t="s">
        <v>181</v>
      </c>
      <c r="C28" s="204">
        <f>SUM(C26:C27)</f>
        <v>134798</v>
      </c>
      <c r="D28" s="205"/>
      <c r="E28" s="204">
        <f>SUM(E26:E27)</f>
        <v>-52203</v>
      </c>
      <c r="F28" s="205"/>
      <c r="G28" s="204">
        <f>SUM(G26:G27)</f>
        <v>68628</v>
      </c>
      <c r="H28" s="206"/>
      <c r="I28" s="204">
        <f>SUM(I26:I27)</f>
        <v>27260</v>
      </c>
      <c r="J28" s="206"/>
      <c r="K28" s="204">
        <f>SUM(K26:K27)</f>
        <v>560</v>
      </c>
      <c r="L28" s="206"/>
      <c r="M28" s="204">
        <f>SUM(M26:M27)</f>
        <v>365155</v>
      </c>
      <c r="N28" s="206"/>
      <c r="O28" s="204">
        <f>SUM(O26:O27)</f>
        <v>12488</v>
      </c>
      <c r="P28" s="206"/>
      <c r="Q28" s="204">
        <f>SUM(Q26:Q27)</f>
        <v>36269</v>
      </c>
      <c r="R28" s="206"/>
      <c r="S28" s="204">
        <f>SUM(S26:S27)</f>
        <v>592955</v>
      </c>
      <c r="T28" s="266"/>
      <c r="U28" s="116"/>
    </row>
    <row r="29" spans="1:20" s="14" customFormat="1" ht="14.25" customHeight="1" thickTop="1">
      <c r="A29" s="322" t="s">
        <v>167</v>
      </c>
      <c r="B29" s="322"/>
      <c r="C29" s="160"/>
      <c r="D29" s="160"/>
      <c r="E29" s="160"/>
      <c r="F29" s="160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84"/>
      <c r="R29" s="175"/>
      <c r="S29" s="184"/>
      <c r="T29" s="184"/>
    </row>
    <row r="30" spans="1:20" s="14" customFormat="1" ht="13.5" customHeight="1">
      <c r="A30" s="180" t="s">
        <v>117</v>
      </c>
      <c r="B30" s="177"/>
      <c r="C30" s="263">
        <v>0</v>
      </c>
      <c r="D30" s="277"/>
      <c r="E30" s="278">
        <v>3</v>
      </c>
      <c r="F30" s="277"/>
      <c r="G30" s="263">
        <v>0</v>
      </c>
      <c r="H30" s="280"/>
      <c r="I30" s="263">
        <v>-131</v>
      </c>
      <c r="J30" s="280"/>
      <c r="K30" s="263">
        <v>0</v>
      </c>
      <c r="L30" s="280"/>
      <c r="M30" s="263">
        <v>0</v>
      </c>
      <c r="N30" s="280"/>
      <c r="O30" s="283">
        <v>0</v>
      </c>
      <c r="P30" s="280"/>
      <c r="Q30" s="278">
        <f>-E30-I30</f>
        <v>128</v>
      </c>
      <c r="R30" s="280"/>
      <c r="S30" s="263">
        <f>SUM(E30:R30)</f>
        <v>0</v>
      </c>
      <c r="T30" s="263"/>
    </row>
    <row r="31" spans="1:20" s="14" customFormat="1" ht="13.5" customHeight="1">
      <c r="A31" s="224" t="s">
        <v>156</v>
      </c>
      <c r="B31" s="177"/>
      <c r="C31" s="256">
        <v>0</v>
      </c>
      <c r="D31" s="160"/>
      <c r="E31" s="256">
        <v>0</v>
      </c>
      <c r="F31" s="269">
        <v>0</v>
      </c>
      <c r="G31" s="256">
        <v>0</v>
      </c>
      <c r="H31" s="185">
        <v>0</v>
      </c>
      <c r="I31" s="256">
        <v>0</v>
      </c>
      <c r="J31" s="185">
        <v>0</v>
      </c>
      <c r="K31" s="256">
        <v>0</v>
      </c>
      <c r="L31" s="185">
        <v>0</v>
      </c>
      <c r="M31" s="256">
        <v>0</v>
      </c>
      <c r="N31" s="188"/>
      <c r="O31" s="272">
        <f>+O32</f>
        <v>-9</v>
      </c>
      <c r="P31" s="188"/>
      <c r="Q31" s="273">
        <v>0</v>
      </c>
      <c r="R31" s="188"/>
      <c r="S31" s="187">
        <f>SUM(E31:R31)</f>
        <v>-9</v>
      </c>
      <c r="T31" s="263"/>
    </row>
    <row r="32" spans="1:20" s="14" customFormat="1" ht="13.5" customHeight="1">
      <c r="A32" s="223" t="s">
        <v>157</v>
      </c>
      <c r="B32" s="177"/>
      <c r="C32" s="185">
        <v>0</v>
      </c>
      <c r="D32" s="160"/>
      <c r="E32" s="185">
        <v>0</v>
      </c>
      <c r="F32" s="269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8"/>
      <c r="O32" s="274">
        <v>-9</v>
      </c>
      <c r="P32" s="188"/>
      <c r="Q32" s="189"/>
      <c r="R32" s="188"/>
      <c r="S32" s="288">
        <f>SUM(E32:R32)</f>
        <v>-9</v>
      </c>
      <c r="T32" s="263"/>
    </row>
    <row r="33" spans="1:20" s="14" customFormat="1" ht="12.75" customHeight="1">
      <c r="A33" s="180" t="s">
        <v>185</v>
      </c>
      <c r="B33" s="190"/>
      <c r="C33" s="187">
        <v>0</v>
      </c>
      <c r="D33" s="191"/>
      <c r="E33" s="187">
        <v>0</v>
      </c>
      <c r="F33" s="191"/>
      <c r="G33" s="187">
        <f>G34</f>
        <v>0</v>
      </c>
      <c r="H33" s="191"/>
      <c r="I33" s="187">
        <v>0</v>
      </c>
      <c r="J33" s="191"/>
      <c r="K33" s="187">
        <v>0</v>
      </c>
      <c r="L33" s="191"/>
      <c r="M33" s="187">
        <f>M34</f>
        <v>-32604</v>
      </c>
      <c r="N33" s="191"/>
      <c r="O33" s="187">
        <v>0</v>
      </c>
      <c r="P33" s="191"/>
      <c r="Q33" s="187">
        <f>Q34</f>
        <v>0</v>
      </c>
      <c r="R33" s="191"/>
      <c r="S33" s="187">
        <f>G33+M33+Q33</f>
        <v>-32604</v>
      </c>
      <c r="T33" s="263"/>
    </row>
    <row r="34" spans="1:20" s="14" customFormat="1" ht="12.75" customHeight="1">
      <c r="A34" s="223" t="s">
        <v>184</v>
      </c>
      <c r="B34" s="192"/>
      <c r="C34" s="186">
        <v>0</v>
      </c>
      <c r="D34" s="186"/>
      <c r="E34" s="186">
        <v>0</v>
      </c>
      <c r="F34" s="186"/>
      <c r="G34" s="186"/>
      <c r="H34" s="186"/>
      <c r="I34" s="186">
        <v>0</v>
      </c>
      <c r="J34" s="186"/>
      <c r="K34" s="186">
        <v>0</v>
      </c>
      <c r="L34" s="186"/>
      <c r="M34" s="186">
        <v>-32604</v>
      </c>
      <c r="N34" s="186"/>
      <c r="O34" s="186">
        <v>0</v>
      </c>
      <c r="P34" s="186"/>
      <c r="Q34" s="186">
        <v>0</v>
      </c>
      <c r="R34" s="186"/>
      <c r="S34" s="191">
        <f>SUM(C34:R34)</f>
        <v>-32604</v>
      </c>
      <c r="T34" s="191"/>
    </row>
    <row r="35" spans="1:20" s="14" customFormat="1" ht="12.75" customHeight="1">
      <c r="A35" s="180" t="s">
        <v>58</v>
      </c>
      <c r="B35" s="190"/>
      <c r="C35" s="187">
        <v>0</v>
      </c>
      <c r="D35" s="191"/>
      <c r="E35" s="187">
        <v>0</v>
      </c>
      <c r="F35" s="191"/>
      <c r="G35" s="187">
        <f>G36</f>
        <v>0</v>
      </c>
      <c r="H35" s="191"/>
      <c r="I35" s="187">
        <v>0</v>
      </c>
      <c r="J35" s="191"/>
      <c r="K35" s="187">
        <v>0</v>
      </c>
      <c r="L35" s="191"/>
      <c r="M35" s="187">
        <f>M36</f>
        <v>0</v>
      </c>
      <c r="N35" s="191"/>
      <c r="O35" s="187">
        <v>0</v>
      </c>
      <c r="P35" s="191"/>
      <c r="Q35" s="187">
        <f>Q36</f>
        <v>-40187</v>
      </c>
      <c r="R35" s="191"/>
      <c r="S35" s="187">
        <f>G35+M35+Q35</f>
        <v>-40187</v>
      </c>
      <c r="T35" s="191"/>
    </row>
    <row r="36" spans="1:20" s="14" customFormat="1" ht="12.75" customHeight="1">
      <c r="A36" s="223" t="s">
        <v>184</v>
      </c>
      <c r="B36" s="192"/>
      <c r="C36" s="186">
        <v>0</v>
      </c>
      <c r="D36" s="186"/>
      <c r="E36" s="186">
        <v>0</v>
      </c>
      <c r="F36" s="186"/>
      <c r="G36" s="186"/>
      <c r="H36" s="186"/>
      <c r="I36" s="186">
        <v>0</v>
      </c>
      <c r="J36" s="186"/>
      <c r="K36" s="186">
        <v>0</v>
      </c>
      <c r="L36" s="186"/>
      <c r="M36" s="186">
        <v>0</v>
      </c>
      <c r="N36" s="186"/>
      <c r="O36" s="186">
        <v>0</v>
      </c>
      <c r="P36" s="186"/>
      <c r="Q36" s="186">
        <v>-40187</v>
      </c>
      <c r="R36" s="186"/>
      <c r="S36" s="191">
        <f>SUM(C36:R36)</f>
        <v>-40187</v>
      </c>
      <c r="T36" s="191"/>
    </row>
    <row r="37" spans="1:21" s="14" customFormat="1" ht="14.25" customHeight="1">
      <c r="A37" s="193" t="s">
        <v>100</v>
      </c>
      <c r="B37" s="194"/>
      <c r="C37" s="195">
        <f>+C38+C39</f>
        <v>0</v>
      </c>
      <c r="D37" s="196"/>
      <c r="E37" s="195">
        <f>+E38+E39</f>
        <v>0</v>
      </c>
      <c r="F37" s="196"/>
      <c r="G37" s="195">
        <f>+G38+G39</f>
        <v>0</v>
      </c>
      <c r="H37" s="196"/>
      <c r="I37" s="195">
        <f>I39</f>
        <v>29</v>
      </c>
      <c r="J37" s="196"/>
      <c r="K37" s="195">
        <f>+K38+K39</f>
        <v>168</v>
      </c>
      <c r="L37" s="196"/>
      <c r="M37" s="195">
        <v>0</v>
      </c>
      <c r="N37" s="196"/>
      <c r="O37" s="195">
        <v>0</v>
      </c>
      <c r="P37" s="196"/>
      <c r="Q37" s="195">
        <f>+Q38+Q39</f>
        <v>38399</v>
      </c>
      <c r="R37" s="196"/>
      <c r="S37" s="195">
        <f>SUM(C37:R37)</f>
        <v>38596</v>
      </c>
      <c r="T37" s="264"/>
      <c r="U37" s="117"/>
    </row>
    <row r="38" spans="1:20" s="14" customFormat="1" ht="12.75" customHeight="1">
      <c r="A38" s="225" t="s">
        <v>137</v>
      </c>
      <c r="B38" s="190"/>
      <c r="C38" s="186">
        <v>0</v>
      </c>
      <c r="D38" s="186"/>
      <c r="E38" s="186">
        <v>0</v>
      </c>
      <c r="F38" s="186"/>
      <c r="G38" s="186">
        <v>0</v>
      </c>
      <c r="H38" s="186"/>
      <c r="I38" s="186">
        <v>0</v>
      </c>
      <c r="J38" s="186"/>
      <c r="K38" s="186">
        <v>0</v>
      </c>
      <c r="L38" s="186"/>
      <c r="M38" s="186">
        <v>0</v>
      </c>
      <c r="N38" s="186"/>
      <c r="O38" s="186">
        <v>0</v>
      </c>
      <c r="P38" s="186"/>
      <c r="Q38" s="186">
        <f>'IS'!C28</f>
        <v>38413</v>
      </c>
      <c r="R38" s="186"/>
      <c r="S38" s="186">
        <f>SUM(C38:R38)</f>
        <v>38413</v>
      </c>
      <c r="T38" s="186"/>
    </row>
    <row r="39" spans="1:20" s="14" customFormat="1" ht="14.25" customHeight="1">
      <c r="A39" s="225" t="s">
        <v>138</v>
      </c>
      <c r="B39" s="190"/>
      <c r="C39" s="186">
        <v>0</v>
      </c>
      <c r="D39" s="186"/>
      <c r="E39" s="186">
        <v>0</v>
      </c>
      <c r="F39" s="186"/>
      <c r="G39" s="186">
        <v>0</v>
      </c>
      <c r="H39" s="186"/>
      <c r="I39" s="186">
        <v>29</v>
      </c>
      <c r="J39" s="186"/>
      <c r="K39" s="186">
        <v>168</v>
      </c>
      <c r="L39" s="197"/>
      <c r="M39" s="186">
        <v>0</v>
      </c>
      <c r="N39" s="197"/>
      <c r="O39" s="197">
        <v>0</v>
      </c>
      <c r="P39" s="197"/>
      <c r="Q39" s="186">
        <v>-14</v>
      </c>
      <c r="R39" s="197"/>
      <c r="S39" s="186">
        <f>SUM(C39:R39)</f>
        <v>183</v>
      </c>
      <c r="T39" s="186"/>
    </row>
    <row r="40" spans="1:20" s="14" customFormat="1" ht="12.75" customHeight="1">
      <c r="A40" s="198" t="s">
        <v>93</v>
      </c>
      <c r="B40" s="190"/>
      <c r="C40" s="191">
        <v>0</v>
      </c>
      <c r="D40" s="191"/>
      <c r="E40" s="191">
        <v>0</v>
      </c>
      <c r="F40" s="191"/>
      <c r="G40" s="191">
        <v>0</v>
      </c>
      <c r="H40" s="191"/>
      <c r="I40" s="191">
        <v>-4148</v>
      </c>
      <c r="J40" s="191"/>
      <c r="K40" s="191">
        <v>-1878</v>
      </c>
      <c r="L40" s="215"/>
      <c r="M40" s="191">
        <v>0</v>
      </c>
      <c r="N40" s="191"/>
      <c r="O40" s="191">
        <v>0</v>
      </c>
      <c r="P40" s="191"/>
      <c r="Q40" s="191">
        <f>-I40-K40</f>
        <v>6026</v>
      </c>
      <c r="R40" s="191"/>
      <c r="S40" s="191">
        <f>I40+Q40+K40</f>
        <v>0</v>
      </c>
      <c r="T40" s="191"/>
    </row>
    <row r="41" spans="1:22" s="14" customFormat="1" ht="16.5" customHeight="1" thickBot="1">
      <c r="A41" s="176" t="s">
        <v>176</v>
      </c>
      <c r="B41" s="177">
        <v>26</v>
      </c>
      <c r="C41" s="199">
        <f>C28</f>
        <v>134798</v>
      </c>
      <c r="D41" s="160"/>
      <c r="E41" s="199">
        <f>E28+E30</f>
        <v>-52200</v>
      </c>
      <c r="F41" s="200"/>
      <c r="G41" s="199">
        <f>+G33+G28</f>
        <v>68628</v>
      </c>
      <c r="H41" s="201"/>
      <c r="I41" s="199">
        <f>+I33+I28+I30+I40+I37</f>
        <v>23010</v>
      </c>
      <c r="J41" s="201"/>
      <c r="K41" s="199">
        <f>+K33+K28+K37+K40</f>
        <v>-1150</v>
      </c>
      <c r="L41" s="201"/>
      <c r="M41" s="199">
        <f>+M33+M28</f>
        <v>332551</v>
      </c>
      <c r="N41" s="201"/>
      <c r="O41" s="199">
        <f>O28+O31</f>
        <v>12479</v>
      </c>
      <c r="P41" s="201"/>
      <c r="Q41" s="199">
        <f>Q28+Q30+Q33+Q37+Q40+Q35</f>
        <v>40635</v>
      </c>
      <c r="R41" s="201"/>
      <c r="S41" s="199">
        <f>S28+S31+S30+S33+S35+S37+S40</f>
        <v>558751</v>
      </c>
      <c r="T41" s="265"/>
      <c r="U41" s="116"/>
      <c r="V41" s="116"/>
    </row>
    <row r="42" spans="1:20" s="14" customFormat="1" ht="8.25" customHeight="1" thickTop="1">
      <c r="A42" s="176"/>
      <c r="B42" s="190"/>
      <c r="C42" s="160"/>
      <c r="D42" s="160"/>
      <c r="E42" s="160"/>
      <c r="F42" s="160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84"/>
      <c r="T42" s="184"/>
    </row>
    <row r="43" spans="1:20" s="9" customFormat="1" ht="15">
      <c r="A43" s="207" t="str">
        <f>CFS!A59</f>
        <v>Приложенията на страници от 5 до 147 са неразделна част от индивидуалния финансов отчет.</v>
      </c>
      <c r="B43" s="208"/>
      <c r="C43" s="190"/>
      <c r="D43" s="190"/>
      <c r="E43" s="190"/>
      <c r="F43" s="190"/>
      <c r="G43" s="181"/>
      <c r="H43" s="190"/>
      <c r="I43" s="181"/>
      <c r="J43" s="190"/>
      <c r="K43" s="181"/>
      <c r="L43" s="190"/>
      <c r="M43" s="181"/>
      <c r="N43" s="190"/>
      <c r="O43" s="190"/>
      <c r="P43" s="190"/>
      <c r="Q43" s="298"/>
      <c r="R43" s="190"/>
      <c r="S43" s="209"/>
      <c r="T43" s="209"/>
    </row>
    <row r="44" spans="1:20" s="9" customFormat="1" ht="24" customHeight="1">
      <c r="A44" s="207"/>
      <c r="B44" s="208"/>
      <c r="C44" s="190"/>
      <c r="D44" s="190"/>
      <c r="E44" s="190"/>
      <c r="F44" s="190"/>
      <c r="G44" s="181"/>
      <c r="H44" s="190"/>
      <c r="I44" s="181"/>
      <c r="J44" s="190"/>
      <c r="K44" s="181"/>
      <c r="L44" s="190"/>
      <c r="M44" s="181"/>
      <c r="N44" s="190"/>
      <c r="O44" s="190"/>
      <c r="P44" s="190"/>
      <c r="Q44" s="181"/>
      <c r="R44" s="190"/>
      <c r="S44" s="209"/>
      <c r="T44" s="209"/>
    </row>
    <row r="45" spans="1:20" s="149" customFormat="1" ht="13.5" customHeight="1">
      <c r="A45" s="210" t="s">
        <v>60</v>
      </c>
      <c r="B45" s="211" t="s">
        <v>104</v>
      </c>
      <c r="C45" s="212"/>
      <c r="D45" s="212"/>
      <c r="E45" s="212"/>
      <c r="F45" s="212"/>
      <c r="G45" s="211" t="s">
        <v>105</v>
      </c>
      <c r="H45" s="212"/>
      <c r="I45" s="212"/>
      <c r="J45" s="212"/>
      <c r="K45" s="212"/>
      <c r="L45" s="212"/>
      <c r="M45" s="212"/>
      <c r="N45" s="212"/>
      <c r="O45" s="212"/>
      <c r="P45" s="212"/>
      <c r="Q45" s="299"/>
      <c r="R45" s="211"/>
      <c r="S45" s="211"/>
      <c r="T45" s="211"/>
    </row>
    <row r="46" spans="1:20" s="149" customFormat="1" ht="11.25" customHeight="1">
      <c r="A46" s="213" t="s">
        <v>61</v>
      </c>
      <c r="B46" s="212"/>
      <c r="C46" s="207" t="s">
        <v>124</v>
      </c>
      <c r="D46" s="212"/>
      <c r="E46" s="212"/>
      <c r="F46" s="212"/>
      <c r="G46" s="212"/>
      <c r="H46" s="207"/>
      <c r="I46" s="211" t="s">
        <v>125</v>
      </c>
      <c r="J46" s="212"/>
      <c r="K46" s="212"/>
      <c r="L46" s="212"/>
      <c r="M46" s="212"/>
      <c r="N46" s="212"/>
      <c r="O46" s="212"/>
      <c r="P46" s="212"/>
      <c r="Q46" s="212"/>
      <c r="R46" s="211"/>
      <c r="S46" s="211"/>
      <c r="T46" s="211"/>
    </row>
    <row r="47" spans="1:20" s="149" customFormat="1" ht="11.25" customHeight="1">
      <c r="A47" s="213"/>
      <c r="B47" s="212"/>
      <c r="C47" s="207"/>
      <c r="D47" s="212"/>
      <c r="E47" s="212"/>
      <c r="F47" s="212"/>
      <c r="G47" s="212"/>
      <c r="H47" s="207"/>
      <c r="I47" s="211"/>
      <c r="J47" s="212"/>
      <c r="K47" s="212"/>
      <c r="L47" s="212"/>
      <c r="M47" s="212"/>
      <c r="N47" s="212"/>
      <c r="O47" s="212"/>
      <c r="P47" s="212"/>
      <c r="Q47" s="212"/>
      <c r="R47" s="211"/>
      <c r="S47" s="211"/>
      <c r="T47" s="211"/>
    </row>
    <row r="48" spans="1:20" s="149" customFormat="1" ht="11.25" customHeight="1">
      <c r="A48" s="213"/>
      <c r="B48" s="212"/>
      <c r="C48" s="207"/>
      <c r="D48" s="212"/>
      <c r="E48" s="212"/>
      <c r="F48" s="212"/>
      <c r="G48" s="212"/>
      <c r="H48" s="207"/>
      <c r="I48" s="211"/>
      <c r="J48" s="212"/>
      <c r="K48" s="212"/>
      <c r="L48" s="212"/>
      <c r="M48" s="212"/>
      <c r="N48" s="212"/>
      <c r="O48" s="212"/>
      <c r="P48" s="212"/>
      <c r="Q48" s="212"/>
      <c r="R48" s="211"/>
      <c r="S48" s="211"/>
      <c r="T48" s="211"/>
    </row>
    <row r="49" spans="1:20" s="149" customFormat="1" ht="13.5" customHeight="1">
      <c r="A49" s="220" t="str">
        <f>'IS'!A56</f>
        <v>* Обединени показатели (Приложение № 40)</v>
      </c>
      <c r="B49" s="37"/>
      <c r="C49"/>
      <c r="D49"/>
      <c r="E49"/>
      <c r="F49"/>
      <c r="G49"/>
      <c r="H49" s="150"/>
      <c r="I49" s="148"/>
      <c r="L49" s="150"/>
      <c r="R49" s="148"/>
      <c r="S49" s="148"/>
      <c r="T49" s="148"/>
    </row>
    <row r="50" spans="1:7" ht="15">
      <c r="A50" s="167"/>
      <c r="B50" s="37"/>
      <c r="C50"/>
      <c r="D50"/>
      <c r="E50"/>
      <c r="F50"/>
      <c r="G50"/>
    </row>
    <row r="51" spans="1:2" ht="15">
      <c r="A51" s="151"/>
      <c r="B51"/>
    </row>
    <row r="60" spans="1:2" ht="15">
      <c r="A60" s="34"/>
      <c r="B60" s="34"/>
    </row>
  </sheetData>
  <sheetProtection/>
  <mergeCells count="13">
    <mergeCell ref="A11:B11"/>
    <mergeCell ref="K4:K5"/>
    <mergeCell ref="A29:B29"/>
    <mergeCell ref="G4:G5"/>
    <mergeCell ref="I4:I5"/>
    <mergeCell ref="A4:B5"/>
    <mergeCell ref="A2:S2"/>
    <mergeCell ref="S4:S5"/>
    <mergeCell ref="C4:C5"/>
    <mergeCell ref="E4:E5"/>
    <mergeCell ref="M4:M5"/>
    <mergeCell ref="Q4:Q5"/>
    <mergeCell ref="O4:O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Yanita Mincheva</cp:lastModifiedBy>
  <cp:lastPrinted>2023-10-26T11:36:33Z</cp:lastPrinted>
  <dcterms:created xsi:type="dcterms:W3CDTF">2003-02-07T14:36:34Z</dcterms:created>
  <dcterms:modified xsi:type="dcterms:W3CDTF">2023-10-30T08:25:08Z</dcterms:modified>
  <cp:category/>
  <cp:version/>
  <cp:contentType/>
  <cp:contentStatus/>
</cp:coreProperties>
</file>