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<sst xmlns="http://schemas.openxmlformats.org/spreadsheetml/2006/main" count="2018" uniqueCount="717">
  <si>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</si>
  <si>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</si>
  <si>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</si>
  <si>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</si>
  <si>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</si>
  <si>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</si>
  <si>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</si>
  <si>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</si>
  <si>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</si>
  <si>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</si>
  <si>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</si>
  <si>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</si>
  <si>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</si>
  <si>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</si>
  <si>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</si>
  <si>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</si>
  <si>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</si>
  <si>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</si>
  <si>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</si>
  <si>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</si>
  <si>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</si>
  <si>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</si>
  <si>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</si>
  <si>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</si>
  <si>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</si>
  <si>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</si>
  <si>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</si>
  <si>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</si>
  <si>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</si>
  <si>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</si>
  <si>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</si>
  <si>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</si>
  <si>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</si>
  <si>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</si>
  <si>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</si>
  <si>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</si>
  <si>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</si>
  <si>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</si>
  <si>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</si>
  <si>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</si>
  <si>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</si>
  <si>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</si>
  <si>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</si>
  <si>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</si>
  <si>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</si>
  <si>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</si>
  <si>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</si>
  <si>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</si>
  <si>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</si>
  <si>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</si>
  <si>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</si>
  <si>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</si>
  <si>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</si>
  <si>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</si>
  <si>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</si>
  <si>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</si>
  <si>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</si>
  <si>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</si>
  <si>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</si>
  <si>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</si>
  <si>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</si>
  <si>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</si>
  <si>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</si>
  <si>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</si>
  <si>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</si>
  <si>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</si>
  <si>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</si>
  <si>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</si>
  <si>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</si>
  <si>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</si>
  <si>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</si>
  <si>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</si>
  <si>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</si>
  <si>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</si>
  <si>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</si>
  <si>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</si>
  <si>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</si>
  <si>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</si>
  <si>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</si>
  <si>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</si>
  <si>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</si>
  <si>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</si>
  <si>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</si>
  <si>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</si>
  <si>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</si>
  <si>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</si>
  <si>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</si>
  <si>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</si>
  <si>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</si>
  <si>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</si>
  <si>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</si>
  <si>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</si>
  <si>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</si>
  <si>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</si>
  <si>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</si>
  <si>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</si>
  <si>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</si>
  <si>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</si>
  <si>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</si>
  <si>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</si>
  <si>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</si>
  <si>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</si>
  <si>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</si>
  <si>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</si>
  <si>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</si>
  <si>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</si>
  <si>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</si>
  <si>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</si>
  <si>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</si>
  <si>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</si>
  <si>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</si>
  <si>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</si>
  <si>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</si>
  <si>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</si>
  <si>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</si>
  <si>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</si>
  <si>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</si>
  <si>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</si>
  <si>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</si>
  <si>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</si>
  <si>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</si>
  <si>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</si>
  <si>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</si>
  <si>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</si>
  <si>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</si>
  <si>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</si>
  <si>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</si>
  <si>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</si>
  <si>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</si>
  <si>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</si>
  <si>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</si>
  <si>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</si>
  <si>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</si>
  <si>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</si>
  <si>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</si>
  <si>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</si>
  <si>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</si>
  <si>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</si>
  <si>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</si>
  <si>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</si>
  <si>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</si>
  <si>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</si>
  <si>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</si>
  <si>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</si>
  <si>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</si>
  <si>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</si>
  <si>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</si>
  <si>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</si>
  <si>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</si>
  <si>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</si>
  <si>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</si>
  <si>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</si>
  <si>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</si>
  <si>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</si>
  <si>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</si>
  <si>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</si>
  <si>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</si>
  <si>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</si>
  <si>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</si>
  <si>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</si>
  <si>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</si>
  <si>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</si>
  <si>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</si>
  <si>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</si>
  <si>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</si>
  <si>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</si>
  <si>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</si>
  <si>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</si>
  <si>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</si>
  <si>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</si>
  <si>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</si>
  <si>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</si>
  <si>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</si>
  <si>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</si>
  <si>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</si>
  <si>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</si>
  <si>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</si>
  <si>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</si>
  <si>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</si>
  <si>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</si>
  <si>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</si>
  <si>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</si>
  <si>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</si>
  <si>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</si>
  <si>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</si>
  <si>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</si>
  <si>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</si>
  <si>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</si>
  <si>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</si>
  <si>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</si>
  <si>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</si>
  <si>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</si>
  <si>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</si>
  <si>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</si>
  <si>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</si>
  <si>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</si>
  <si>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</si>
  <si>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</si>
  <si>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</si>
  <si>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</si>
  <si>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</si>
  <si>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</si>
  <si>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</si>
  <si>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</si>
  <si>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</si>
  <si>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</si>
  <si>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</si>
  <si>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</si>
  <si>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</si>
  <si>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</si>
  <si>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</si>
  <si>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</si>
  <si>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</si>
  <si>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</si>
  <si>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</si>
  <si>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</si>
  <si>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</si>
  <si>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</si>
  <si>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</si>
  <si>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</si>
  <si>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</si>
  <si>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</si>
  <si>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</si>
  <si>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</si>
  <si>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</si>
  <si>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</si>
  <si>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</si>
  <si>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</si>
  <si>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</si>
  <si>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</si>
  <si>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</si>
  <si>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</si>
  <si>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</si>
  <si>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</si>
  <si>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</si>
  <si>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</si>
  <si>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</si>
  <si>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</si>
  <si>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</si>
  <si>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</si>
  <si>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</si>
  <si>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</si>
  <si>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</si>
  <si>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</si>
  <si>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</si>
  <si>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</si>
  <si>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</si>
  <si>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</si>
  <si>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</si>
  <si>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</si>
  <si>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</si>
  <si>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</si>
  <si>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</si>
  <si>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</si>
  <si>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</si>
  <si>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</si>
  <si>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</si>
  <si>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</si>
  <si>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</si>
  <si>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</si>
  <si>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</si>
  <si>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</si>
  <si>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</si>
  <si>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</si>
  <si>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</si>
  <si>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</si>
  <si>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</si>
  <si>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</si>
  <si>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</si>
  <si>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</si>
  <si>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</si>
  <si>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</si>
  <si>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</si>
  <si>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</si>
  <si>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</si>
  <si>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</si>
  <si>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</si>
  <si>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</si>
  <si>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</si>
  <si>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</si>
  <si>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</si>
  <si>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</si>
  <si>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</si>
  <si>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</si>
  <si>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</si>
  <si>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</si>
  <si>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</si>
  <si>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</si>
  <si>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</si>
  <si>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</si>
  <si>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</si>
  <si>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</si>
  <si>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</si>
  <si>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</si>
  <si>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</si>
  <si>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</si>
  <si>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</si>
  <si>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</si>
  <si>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</si>
  <si>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</si>
  <si>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</si>
  <si>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</si>
  <si>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</si>
  <si>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</si>
  <si>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</si>
  <si>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</si>
  <si>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</si>
  <si>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</si>
  <si>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</si>
  <si>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</si>
  <si>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</si>
  <si>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</si>
  <si>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</si>
  <si>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</si>
  <si>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</si>
  <si>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</si>
  <si>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</si>
  <si>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</si>
  <si>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</si>
  <si>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</si>
  <si>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</si>
  <si>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</si>
  <si>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</si>
  <si>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</si>
  <si>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</si>
  <si>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</si>
  <si>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</si>
  <si>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</si>
  <si>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</si>
  <si>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</si>
  <si>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</si>
  <si>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</si>
  <si>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</si>
  <si>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</si>
  <si>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</si>
  <si>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</si>
  <si>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</si>
  <si>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</si>
  <si>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</si>
  <si>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</si>
  <si>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</si>
  <si>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</si>
  <si>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</si>
  <si>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</si>
  <si>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</si>
  <si>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</si>
  <si>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</si>
  <si>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</si>
  <si>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</si>
  <si>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</si>
  <si>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</si>
  <si>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</si>
  <si>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</si>
  <si>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</si>
  <si>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</si>
  <si>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</si>
  <si>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</si>
  <si>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</si>
  <si>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</si>
  <si>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</si>
  <si>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</si>
  <si>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</si>
  <si>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</si>
  <si>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</si>
  <si>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</si>
  <si>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</si>
  <si>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</si>
  <si>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</si>
  <si>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</si>
  <si>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</si>
  <si>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</si>
  <si>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</si>
  <si>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</si>
  <si>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</si>
  <si>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</si>
  <si>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</si>
  <si>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</si>
  <si>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</si>
  <si>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</si>
  <si>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</si>
  <si>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</si>
  <si>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</si>
  <si>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</si>
  <si>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</si>
  <si>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</si>
  <si>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</si>
  <si>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</si>
  <si>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</si>
  <si>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</si>
  <si>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</si>
  <si>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</si>
  <si>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</si>
  <si>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</si>
  <si>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</si>
  <si>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</si>
  <si>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</si>
  <si>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</si>
  <si>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</si>
  <si>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</si>
  <si>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</si>
  <si>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</si>
  <si>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</si>
  <si>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</si>
  <si>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</si>
  <si>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</si>
  <si>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</si>
  <si>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</si>
  <si>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</si>
  <si>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</si>
  <si>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</si>
  <si>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</si>
  <si>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</si>
  <si>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</si>
  <si>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</si>
  <si>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</si>
  <si>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</si>
  <si>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</si>
  <si>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</si>
  <si>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</si>
  <si>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</si>
  <si>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</si>
  <si>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</si>
  <si>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</si>
  <si>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</si>
  <si>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</si>
  <si>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</si>
  <si>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</si>
  <si>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</si>
  <si>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</si>
  <si>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</si>
  <si>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</si>
  <si>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</si>
  <si>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</si>
  <si>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</si>
  <si>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</si>
  <si>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</si>
  <si>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</si>
  <si>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</si>
  <si>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</si>
  <si>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</si>
  <si>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</si>
  <si>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</si>
  <si>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</si>
  <si>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</si>
  <si>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</si>
  <si>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</si>
  <si>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</si>
  <si>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</si>
  <si>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</si>
  <si>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</si>
  <si>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</si>
  <si>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</si>
  <si>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</si>
  <si>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</si>
  <si>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</si>
  <si>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</si>
  <si>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</si>
  <si>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</si>
  <si>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</si>
  <si>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</si>
  <si>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</si>
  <si>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</si>
  <si>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</si>
  <si>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</si>
  <si>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</si>
  <si>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</si>
  <si>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</si>
  <si>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</si>
  <si>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</si>
  <si>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</si>
  <si>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</si>
  <si>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</si>
  <si>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</si>
  <si>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</si>
  <si>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</si>
  <si>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</si>
  <si>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</si>
  <si>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</si>
  <si>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</si>
  <si>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</si>
  <si>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</si>
  <si>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</si>
  <si>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</si>
  <si>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</si>
  <si>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</si>
  <si>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</si>
  <si>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</si>
  <si>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</si>
  <si>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</si>
  <si>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</si>
  <si>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</si>
  <si>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</si>
  <si>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</si>
  <si>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</si>
  <si>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</si>
  <si>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</si>
  <si>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</si>
  <si>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</si>
  <si>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</si>
  <si>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</si>
  <si>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</si>
  <si>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</si>
  <si>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</si>
  <si>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</si>
  <si>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</si>
  <si>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</si>
  <si>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</si>
  <si>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</si>
  <si>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</si>
  <si>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</si>
  <si>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</si>
  <si>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</si>
  <si>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</si>
  <si>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</si>
  <si>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</si>
  <si>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</si>
  <si>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</si>
  <si>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</si>
  <si>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</si>
  <si>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</si>
  <si>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</si>
  <si>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</si>
  <si>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</si>
  <si>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</si>
  <si>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</si>
  <si>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</si>
  <si>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</si>
  <si>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</si>
  <si>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</si>
  <si>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</si>
  <si>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</si>
  <si>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</si>
  <si>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</si>
  <si>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</si>
  <si>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</si>
  <si>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</si>
  <si>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</si>
  <si>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</si>
  <si>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</si>
  <si>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</si>
  <si>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</si>
  <si>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</si>
  <si>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</si>
  <si>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</si>
  <si>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</si>
  <si>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</si>
  <si>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</si>
  <si>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</si>
  <si>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</si>
  <si>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</si>
  <si>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</si>
  <si>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</si>
  <si>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</si>
  <si>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</si>
  <si>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</si>
  <si>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</si>
  <si>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</si>
  <si>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</si>
  <si>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</si>
  <si>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</si>
  <si>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</si>
  <si>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</si>
  <si>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</si>
  <si>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</si>
  <si>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</si>
  <si>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</si>
  <si>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</si>
  <si>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</si>
  <si>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</si>
  <si>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</si>
  <si>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</si>
  <si>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</si>
  <si>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</si>
  <si>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</si>
  <si>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</si>
  <si>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</si>
  <si>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</si>
  <si>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</si>
  <si>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</si>
  <si>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</si>
  <si>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</si>
  <si>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</si>
  <si>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</si>
  <si>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</si>
  <si>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</si>
  <si>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</si>
  <si>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</si>
  <si>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</si>
  <si>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</si>
  <si>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</si>
  <si>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</si>
  <si>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</si>
  <si>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</si>
  <si>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</si>
  <si>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</si>
  <si>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</si>
  <si>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</si>
  <si>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</si>
  <si>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</si>
  <si>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</si>
  <si>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</si>
  <si>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</si>
  <si>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</si>
  <si>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</si>
  <si>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</si>
  <si>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</si>
  <si>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</si>
  <si>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</si>
  <si>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</si>
  <si>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</si>
  <si>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</si>
  <si>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</si>
  <si>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</si>
  <si>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</si>
  <si>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</si>
  <si>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</si>
  <si>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</si>
  <si>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</si>
  <si>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</si>
  <si>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</si>
  <si>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</si>
  <si>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</si>
  <si>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</si>
  <si>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</si>
  <si>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</si>
  <si>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</si>
  <si>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</si>
  <si>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</si>
  <si>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</si>
  <si>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</si>
  <si>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</si>
  <si>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</si>
  <si>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</si>
  <si>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</si>
  <si>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</si>
  <si>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</si>
  <si>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</si>
  <si>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</si>
  <si>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</si>
  <si>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</si>
  <si>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</si>
  <si>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</si>
  <si>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</si>
  <si>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</si>
  <si>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</si>
  <si>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</si>
  <si>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</si>
  <si>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</si>
  <si>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</si>
  <si>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</si>
  <si>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</si>
  <si>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</si>
  <si>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</si>
  <si>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</si>
  <si>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</si>
  <si>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</si>
  <si>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</si>
  <si>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</si>
  <si>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</si>
  <si>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</si>
  <si>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</si>
  <si>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</si>
  <si>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</si>
  <si>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</si>
  <si>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</si>
  <si>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</si>
  <si>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</si>
  <si>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</si>
  <si>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</si>
  <si>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</si>
  <si>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</si>
  <si>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</si>
  <si>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</si>
  <si>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</si>
  <si>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</si>
  <si>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</si>
  <si>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</si>
  <si>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</si>
  <si>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</si>
  <si>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</si>
  <si>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</si>
  <si>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</si>
  <si>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121577091</t>
  </si>
  <si>
    <t>Даниел Георгиев Ризов и Христо Владимиров Илиев</t>
  </si>
  <si>
    <t>Заедно и поотделно</t>
  </si>
  <si>
    <t>"ФАВОРИТ ХОЛД" АД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</si>
  <si>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</si>
  <si>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</si>
  <si>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</si>
  <si>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</si>
  <si>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Валентина Тодорова</t>
  </si>
  <si>
    <t>Главен счетоводител</t>
  </si>
  <si>
    <t>Даниел Ризов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</si>
  <si>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</si>
  <si>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</si>
  <si>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</si>
  <si>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</si>
  <si>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</si>
  <si>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</si>
  <si>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</si>
  <si>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</si>
  <si>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</si>
  <si>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</si>
  <si>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</si>
  <si>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</si>
  <si>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</si>
  <si>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</si>
  <si>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</si>
  <si>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</si>
  <si>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</si>
  <si>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</si>
  <si>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</si>
  <si>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</si>
  <si>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</si>
  <si>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</si>
  <si>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</si>
  <si>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www.favhold.com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</si>
</sst>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44943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716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63" sqref="G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13</v>
      </c>
      <c r="D16" s="137">
        <v>20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>
        <v>4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17</v>
      </c>
      <c r="D20" s="377">
        <f>SUM(D12:D19)</f>
        <v>21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1947</v>
      </c>
      <c r="H28" s="375">
        <f>SUM(H29:H31)</f>
        <v>1955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-786</v>
      </c>
      <c r="H30" s="137">
        <v>-778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-125</v>
      </c>
      <c r="H33" s="137">
        <v>-8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1822</v>
      </c>
      <c r="H34" s="377">
        <f>H28+H32+H33</f>
        <v>1947</v>
      </c>
    </row>
    <row r="35" spans="1:8" ht="15.75">
      <c r="A35" s="76" t="s">
        <v>106</v>
      </c>
      <c r="B35" s="81" t="s">
        <v>107</v>
      </c>
      <c r="C35" s="374">
        <f>SUM(C36:C39)</f>
        <v>7016</v>
      </c>
      <c r="D35" s="375">
        <f>SUM(D36:D39)</f>
        <v>7006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1432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9735</v>
      </c>
      <c r="H37" s="379">
        <f>H26+H18+H34</f>
        <v>9860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2448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7016</v>
      </c>
      <c r="D46" s="377">
        <f>D35+D40+D45</f>
        <v>7006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2075</v>
      </c>
      <c r="D48" s="137">
        <v>9750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2075</v>
      </c>
      <c r="D52" s="377">
        <f>SUM(D48:D51)</f>
        <v>9750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9108</v>
      </c>
      <c r="D56" s="381">
        <f>D20+D21+D22+D28+D33+D46+D52+D54+D55</f>
        <v>16777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0</v>
      </c>
      <c r="H60" s="137">
        <v>11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8300</v>
      </c>
      <c r="H61" s="375">
        <f>SUM(H62:H68)</f>
        <v>7618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7987-94+5</f>
        <v>7898</v>
      </c>
      <c r="H62" s="137">
        <v>7242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94</v>
      </c>
      <c r="H64" s="137">
        <v>104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280</v>
      </c>
      <c r="H66" s="137">
        <v>248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4</v>
      </c>
    </row>
    <row r="68" spans="1:8" ht="15.75">
      <c r="A68" s="76" t="s">
        <v>206</v>
      </c>
      <c r="B68" s="78" t="s">
        <v>207</v>
      </c>
      <c r="C68" s="138">
        <v>8296</v>
      </c>
      <c r="D68" s="137">
        <v>524</v>
      </c>
      <c r="E68" s="76" t="s">
        <v>212</v>
      </c>
      <c r="F68" s="80" t="s">
        <v>213</v>
      </c>
      <c r="G68" s="138">
        <v>23</v>
      </c>
      <c r="H68" s="137">
        <v>20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8300</v>
      </c>
      <c r="H71" s="377">
        <f>H59+H60+H61+H69+H70</f>
        <v>7629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8297</v>
      </c>
      <c r="D76" s="377">
        <f>SUM(D68:D75)</f>
        <v>525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8300</v>
      </c>
      <c r="H79" s="379">
        <f>H71+H73+H75+H77</f>
        <v>7629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32+597</f>
        <v>629</v>
      </c>
      <c r="D89" s="137">
        <v>190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630</v>
      </c>
      <c r="D92" s="377">
        <f>SUM(D88:D91)</f>
        <v>191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8927</v>
      </c>
      <c r="D94" s="381">
        <f>D65+D76+D85+D92+D93</f>
        <v>716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18035</v>
      </c>
      <c r="D95" s="383">
        <f>D94+D56</f>
        <v>17493</v>
      </c>
      <c r="E95" s="169" t="s">
        <v>633</v>
      </c>
      <c r="F95" s="280" t="s">
        <v>268</v>
      </c>
      <c r="G95" s="382">
        <f>G37+G40+G56+G79</f>
        <v>18035</v>
      </c>
      <c r="H95" s="383">
        <f>H37+H40+H56+H79</f>
        <v>17493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</v>
      </c>
      <c r="D12" s="257">
        <v>17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203</v>
      </c>
      <c r="D13" s="257">
        <v>161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7</v>
      </c>
      <c r="E14" s="185" t="s">
        <v>285</v>
      </c>
      <c r="F14" s="180" t="s">
        <v>286</v>
      </c>
      <c r="G14" s="256">
        <v>41</v>
      </c>
      <c r="H14" s="257">
        <v>30</v>
      </c>
    </row>
    <row r="15" spans="1:8" ht="15.75">
      <c r="A15" s="135" t="s">
        <v>287</v>
      </c>
      <c r="B15" s="131" t="s">
        <v>288</v>
      </c>
      <c r="C15" s="256">
        <v>205</v>
      </c>
      <c r="D15" s="257">
        <v>180</v>
      </c>
      <c r="E15" s="185" t="s">
        <v>79</v>
      </c>
      <c r="F15" s="180" t="s">
        <v>289</v>
      </c>
      <c r="G15" s="256">
        <v>1</v>
      </c>
      <c r="H15" s="257">
        <v>13</v>
      </c>
    </row>
    <row r="16" spans="1:8" ht="15.75">
      <c r="A16" s="135" t="s">
        <v>290</v>
      </c>
      <c r="B16" s="131" t="s">
        <v>291</v>
      </c>
      <c r="C16" s="256">
        <v>43</v>
      </c>
      <c r="D16" s="257">
        <v>35</v>
      </c>
      <c r="E16" s="176" t="s">
        <v>52</v>
      </c>
      <c r="F16" s="204" t="s">
        <v>292</v>
      </c>
      <c r="G16" s="407">
        <f>SUM(G12:G15)</f>
        <v>42</v>
      </c>
      <c r="H16" s="408">
        <f>SUM(H12:H15)</f>
        <v>43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25</v>
      </c>
      <c r="D19" s="257">
        <v>10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507</v>
      </c>
      <c r="D22" s="408">
        <f>SUM(D12:D18)+D19</f>
        <v>410</v>
      </c>
      <c r="E22" s="135" t="s">
        <v>309</v>
      </c>
      <c r="F22" s="177" t="s">
        <v>310</v>
      </c>
      <c r="G22" s="256">
        <v>129</v>
      </c>
      <c r="H22" s="257">
        <v>155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275</v>
      </c>
      <c r="H23" s="257">
        <v>291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62</v>
      </c>
      <c r="D25" s="257">
        <v>81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404</v>
      </c>
      <c r="H27" s="408">
        <f>SUM(H22:H26)</f>
        <v>446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64</v>
      </c>
      <c r="D29" s="408">
        <f>SUM(D25:D28)</f>
        <v>87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571</v>
      </c>
      <c r="D31" s="414">
        <f>D29+D22</f>
        <v>497</v>
      </c>
      <c r="E31" s="191" t="s">
        <v>548</v>
      </c>
      <c r="F31" s="206" t="s">
        <v>331</v>
      </c>
      <c r="G31" s="193">
        <f>G16+G18+G27</f>
        <v>446</v>
      </c>
      <c r="H31" s="194">
        <f>H16+H18+H27</f>
        <v>489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125</v>
      </c>
      <c r="H33" s="408">
        <f>IF((D31-H31)&gt;0,D31-H31,0)</f>
        <v>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571</v>
      </c>
      <c r="D36" s="416">
        <f>D31-D34+D35</f>
        <v>497</v>
      </c>
      <c r="E36" s="202" t="s">
        <v>346</v>
      </c>
      <c r="F36" s="196" t="s">
        <v>347</v>
      </c>
      <c r="G36" s="207">
        <f>G35-G34+G31</f>
        <v>446</v>
      </c>
      <c r="H36" s="208">
        <f>H35-H34+H31</f>
        <v>489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125</v>
      </c>
      <c r="H37" s="194">
        <f>IF((D36-H36)&gt;0,D36-H36,0)</f>
        <v>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125</v>
      </c>
      <c r="H42" s="184">
        <f>IF(H37&gt;0,IF(D38+H37&lt;0,0,D38+H37),IF(D37-D38&lt;0,D38-D37,0))</f>
        <v>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125</v>
      </c>
      <c r="H44" s="208">
        <f>IF(D42=0,IF(H42-H43&gt;0,H42-H43+D43,0),IF(D42-D43&lt;0,D43-D42+H43,0))</f>
        <v>8</v>
      </c>
    </row>
    <row r="45" spans="1:8" ht="16.5" thickBot="1">
      <c r="A45" s="210" t="s">
        <v>371</v>
      </c>
      <c r="B45" s="211" t="s">
        <v>372</v>
      </c>
      <c r="C45" s="409">
        <f>C36+C38+C42</f>
        <v>571</v>
      </c>
      <c r="D45" s="410">
        <f>D36+D38+D42</f>
        <v>497</v>
      </c>
      <c r="E45" s="210" t="s">
        <v>373</v>
      </c>
      <c r="F45" s="212" t="s">
        <v>374</v>
      </c>
      <c r="G45" s="409">
        <f>G42+G36</f>
        <v>571</v>
      </c>
      <c r="H45" s="410">
        <f>H42+H36</f>
        <v>497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152</v>
      </c>
      <c r="D11" s="137">
        <v>132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-120</v>
      </c>
      <c r="D12" s="137">
        <v>-108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-267</v>
      </c>
      <c r="D14" s="137">
        <v>-242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7">
        <v>-9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-24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-69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-313</v>
      </c>
      <c r="D21" s="438">
        <f>SUM(D11:D20)</f>
        <v>-252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-10</v>
      </c>
      <c r="D28" s="137">
        <v>-81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272</v>
      </c>
      <c r="D30" s="137">
        <v>166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262</v>
      </c>
      <c r="D33" s="438">
        <f>SUM(D23:D32)</f>
        <v>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173</v>
      </c>
      <c r="D37" s="137">
        <v>1193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-320</v>
      </c>
      <c r="D38" s="137">
        <v>-1110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637</v>
      </c>
      <c r="D42" s="137">
        <v>273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490</v>
      </c>
      <c r="D43" s="440">
        <f>SUM(D35:D42)</f>
        <v>356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439</v>
      </c>
      <c r="D44" s="247">
        <f>D43+D33+D21</f>
        <v>189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191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630</v>
      </c>
      <c r="D46" s="251">
        <f>D45+D44</f>
        <v>191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'1-Баланс'!C92</f>
        <v>630</v>
      </c>
      <c r="D47" s="238">
        <v>191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44943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-786</v>
      </c>
      <c r="K13" s="364"/>
      <c r="L13" s="363">
        <f>SUM(C13:K13)</f>
        <v>9860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-786</v>
      </c>
      <c r="K17" s="432">
        <f t="shared" si="2"/>
        <v>0</v>
      </c>
      <c r="L17" s="363">
        <f t="shared" si="1"/>
        <v>9860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-125</v>
      </c>
      <c r="K18" s="364"/>
      <c r="L18" s="363">
        <f t="shared" si="1"/>
        <v>-125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-911</v>
      </c>
      <c r="K31" s="432">
        <f t="shared" si="6"/>
        <v>0</v>
      </c>
      <c r="L31" s="363">
        <f t="shared" si="1"/>
        <v>9735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-911</v>
      </c>
      <c r="K34" s="366">
        <f t="shared" si="7"/>
        <v>0</v>
      </c>
      <c r="L34" s="430">
        <f t="shared" si="1"/>
        <v>9735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C83" sqref="C8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694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695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696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697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698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702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703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704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705</v>
      </c>
      <c r="B52" s="459"/>
      <c r="C52" s="79">
        <v>334</v>
      </c>
      <c r="D52" s="79">
        <v>37</v>
      </c>
      <c r="E52" s="79"/>
      <c r="F52" s="260">
        <f t="shared" si="2"/>
        <v>334</v>
      </c>
    </row>
    <row r="53" spans="1:6" ht="15.75">
      <c r="A53" s="458" t="s">
        <v>706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707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708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709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710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711</v>
      </c>
      <c r="B65" s="459"/>
      <c r="C65" s="79">
        <v>73</v>
      </c>
      <c r="D65" s="79">
        <v>20</v>
      </c>
      <c r="E65" s="79"/>
      <c r="F65" s="260">
        <f t="shared" si="3"/>
        <v>73</v>
      </c>
    </row>
    <row r="66" spans="1:6" ht="15.7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713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714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715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2448</v>
      </c>
      <c r="D78" s="263"/>
      <c r="E78" s="263">
        <f>SUM(E63:E77)</f>
        <v>30</v>
      </c>
      <c r="F78" s="263">
        <f>SUM(F63:F77)</f>
        <v>2418</v>
      </c>
    </row>
    <row r="79" spans="1:6" ht="15.75">
      <c r="A79" s="300" t="s">
        <v>527</v>
      </c>
      <c r="B79" s="297" t="s">
        <v>528</v>
      </c>
      <c r="C79" s="263">
        <f>C78+C61+C44+C27</f>
        <v>7016</v>
      </c>
      <c r="D79" s="263"/>
      <c r="E79" s="263">
        <f>E78+E61+E44+E27</f>
        <v>420</v>
      </c>
      <c r="F79" s="263">
        <f>F78+F61+F44+F27</f>
        <v>6596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44943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18035</v>
      </c>
      <c r="D6" s="454">
        <f aca="true" t="shared" si="0" ref="D6:D15">C6-E6</f>
        <v>0</v>
      </c>
      <c r="E6" s="453">
        <f>'1-Баланс'!G95</f>
        <v>18035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9735</v>
      </c>
      <c r="D7" s="454">
        <f t="shared" si="0"/>
        <v>7355</v>
      </c>
      <c r="E7" s="453">
        <f>'1-Баланс'!G18</f>
        <v>2380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-125</v>
      </c>
      <c r="D8" s="454">
        <f t="shared" si="0"/>
        <v>0</v>
      </c>
      <c r="E8" s="453">
        <f>ABS('2-Отчет за доходите'!C44)-ABS('2-Отчет за доходите'!G44)</f>
        <v>-125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191</v>
      </c>
      <c r="D9" s="454">
        <f t="shared" si="0"/>
        <v>0</v>
      </c>
      <c r="E9" s="453">
        <f>'3-Отчет за паричния поток'!C45</f>
        <v>191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630</v>
      </c>
      <c r="D10" s="454">
        <f t="shared" si="0"/>
        <v>0</v>
      </c>
      <c r="E10" s="453">
        <f>'3-Отчет за паричния поток'!C46</f>
        <v>630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9735</v>
      </c>
      <c r="D11" s="454">
        <f t="shared" si="0"/>
        <v>0</v>
      </c>
      <c r="E11" s="453">
        <f>'4-Отчет за собствения капитал'!L34</f>
        <v>9735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2448</v>
      </c>
      <c r="D15" s="454">
        <f t="shared" si="0"/>
        <v>0</v>
      </c>
      <c r="E15" s="453">
        <f>'Справка 5'!C148+'Справка 5'!C78</f>
        <v>2448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-2.9761904761904763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-0.012840267077555213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-0.015060240963855422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-0.006930967563071805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0.7810858143607706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1.0755421686746989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1.0755421686746989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0.07590361445783132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0.07590361445783132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2.4705882352941178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0.0023288051011921265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0.8525937339496662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0.46021624618796786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0.0063687724704673855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0.16367713004484305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113.6986301369863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7016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2448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7016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2075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2075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9108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8296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8297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629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630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8927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18035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1947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-125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1822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9735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8300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7898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94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280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8300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8300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18035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203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205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43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507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62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64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571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571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571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41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129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275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404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446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125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446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125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125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125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571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152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-120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-267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-69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-313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272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262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173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-320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637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490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439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191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630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630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-125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-911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-911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9860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9860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-125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9735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9735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2448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7016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2418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6596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2022-10-24T07:36:34Z</cp:lastPrinted>
  <dcterms:created xsi:type="dcterms:W3CDTF">2006-09-16T00:00:00Z</dcterms:created>
  <dcterms:modified xsi:type="dcterms:W3CDTF">2023-01-17T11:00:23Z</dcterms:modified>
  <cp:category/>
  <cp:version/>
  <cp:contentType/>
  <cp:contentStatus/>
</cp:coreProperties>
</file>