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<sst xmlns="http://schemas.openxmlformats.org/spreadsheetml/2006/main" count="1865" uniqueCount="666">
  <si>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</si>
  <si>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</si>
  <si>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</si>
  <si>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</si>
  <si>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</si>
  <si>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</si>
  <si>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</si>
  <si>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</si>
  <si>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</si>
  <si>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</si>
  <si>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</si>
  <si>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</si>
  <si>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</si>
  <si>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</si>
  <si>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</si>
  <si>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</si>
  <si>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</si>
  <si>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</si>
  <si>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</si>
  <si>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</si>
  <si>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</si>
  <si>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</si>
  <si>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</si>
  <si>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</si>
  <si>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</si>
  <si>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</si>
  <si>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</si>
  <si>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</si>
  <si>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</si>
  <si>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</si>
  <si>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</si>
  <si>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</si>
  <si>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</si>
  <si>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</si>
  <si>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</si>
  <si>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</si>
  <si>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</si>
  <si>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</si>
  <si>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</si>
  <si>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</si>
  <si>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</si>
  <si>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</si>
  <si>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</si>
  <si>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</si>
  <si>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</si>
  <si>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</si>
  <si>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</si>
  <si>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</si>
  <si>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</si>
  <si>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</si>
  <si>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</si>
  <si>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</si>
  <si>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</si>
  <si>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</si>
  <si>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</si>
  <si>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</si>
  <si>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</si>
  <si>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</si>
  <si>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</si>
  <si>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</si>
  <si>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</si>
  <si>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</si>
  <si>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</si>
  <si>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</si>
  <si>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</si>
  <si>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</si>
  <si>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</si>
  <si>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</si>
  <si>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</si>
  <si>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</si>
  <si>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</si>
  <si>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</si>
  <si>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</si>
  <si>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</si>
  <si>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</si>
  <si>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</si>
  <si>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</si>
  <si>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</si>
  <si>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</si>
  <si>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</si>
  <si>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</si>
  <si>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</si>
  <si>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</si>
  <si>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</si>
  <si>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</si>
  <si>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</si>
  <si>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</si>
  <si>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</si>
  <si>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</si>
  <si>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</si>
  <si>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</si>
  <si>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</si>
  <si>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</si>
  <si>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</si>
  <si>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</si>
  <si>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</si>
  <si>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</si>
  <si>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</si>
  <si>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</si>
  <si>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</si>
  <si>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</si>
  <si>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</si>
  <si>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</si>
  <si>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</si>
  <si>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</si>
  <si>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</si>
  <si>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</si>
  <si>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</si>
  <si>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</si>
  <si>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</si>
  <si>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</si>
  <si>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</si>
  <si>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</si>
  <si>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</si>
  <si>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</si>
  <si>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</si>
  <si>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</si>
  <si>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</si>
  <si>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</si>
  <si>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</si>
  <si>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</si>
  <si>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</si>
  <si>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</si>
  <si>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</si>
  <si>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</si>
  <si>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</si>
  <si>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</si>
  <si>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</si>
  <si>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</si>
  <si>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</si>
  <si>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</si>
  <si>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</si>
  <si>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</si>
  <si>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</si>
  <si>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</si>
  <si>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</si>
  <si>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</si>
  <si>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</si>
  <si>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</si>
  <si>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</si>
  <si>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</si>
  <si>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</si>
  <si>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</si>
  <si>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</si>
  <si>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</si>
  <si>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</si>
  <si>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</si>
  <si>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</si>
  <si>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</si>
  <si>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</si>
  <si>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</si>
  <si>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</si>
  <si>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</si>
  <si>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</si>
  <si>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</si>
  <si>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</si>
  <si>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</si>
  <si>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</si>
  <si>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</si>
  <si>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</si>
  <si>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</si>
  <si>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</si>
  <si>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</si>
  <si>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</si>
  <si>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</si>
  <si>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</si>
  <si>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</si>
  <si>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</si>
  <si>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</si>
  <si>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</si>
  <si>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</si>
  <si>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</si>
  <si>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</si>
  <si>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</si>
  <si>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</si>
  <si>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</si>
  <si>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</si>
  <si>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</si>
  <si>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</si>
  <si>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</si>
  <si>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</si>
  <si>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</si>
  <si>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</si>
  <si>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</si>
  <si>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</si>
  <si>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</si>
  <si>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</si>
  <si>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</si>
  <si>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</si>
  <si>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</si>
  <si>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</si>
  <si>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</si>
  <si>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</si>
  <si>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</si>
  <si>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</si>
  <si>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</si>
  <si>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</si>
  <si>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</si>
  <si>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</si>
  <si>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</si>
  <si>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</si>
  <si>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</si>
  <si>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</si>
  <si>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</si>
  <si>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</si>
  <si>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</si>
  <si>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</si>
  <si>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</si>
  <si>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</si>
  <si>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</si>
  <si>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</si>
  <si>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</si>
  <si>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</si>
  <si>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</si>
  <si>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</si>
  <si>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</si>
  <si>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</si>
  <si>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</si>
  <si>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</si>
  <si>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</si>
  <si>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</si>
  <si>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</si>
  <si>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</si>
  <si>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</si>
  <si>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</si>
  <si>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</si>
  <si>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</si>
  <si>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</si>
  <si>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</si>
  <si>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</si>
  <si>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</si>
  <si>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</si>
  <si>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</si>
  <si>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</si>
  <si>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</si>
  <si>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</si>
  <si>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</si>
  <si>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</si>
  <si>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</si>
  <si>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</si>
  <si>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</si>
  <si>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</si>
  <si>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</si>
  <si>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</si>
  <si>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</si>
  <si>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</si>
  <si>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</si>
  <si>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</si>
  <si>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</si>
  <si>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</si>
  <si>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</si>
  <si>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</si>
  <si>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</si>
  <si>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</si>
  <si>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</si>
  <si>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</si>
  <si>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</si>
  <si>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</si>
  <si>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</si>
  <si>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</si>
  <si>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</si>
  <si>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</si>
  <si>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</si>
  <si>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</si>
  <si>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</si>
  <si>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</si>
  <si>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</si>
  <si>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</si>
  <si>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</si>
  <si>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</si>
  <si>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</si>
  <si>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</si>
  <si>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</si>
  <si>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</si>
  <si>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</si>
  <si>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</si>
  <si>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</si>
  <si>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</si>
  <si>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</si>
  <si>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</si>
  <si>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</si>
  <si>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</si>
  <si>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</si>
  <si>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</si>
  <si>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</si>
  <si>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</si>
  <si>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</si>
  <si>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</si>
  <si>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</si>
  <si>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</si>
  <si>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</si>
  <si>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</si>
  <si>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</si>
  <si>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</si>
  <si>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</si>
  <si>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</si>
  <si>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</si>
  <si>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</si>
  <si>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</si>
  <si>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</si>
  <si>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</si>
  <si>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</si>
  <si>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</si>
  <si>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</si>
  <si>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</si>
  <si>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</si>
  <si>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</si>
  <si>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</si>
  <si>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</si>
  <si>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</si>
  <si>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</si>
  <si>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</si>
  <si>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</si>
  <si>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</si>
  <si>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</si>
  <si>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</si>
  <si>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</si>
  <si>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</si>
  <si>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</si>
  <si>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</si>
  <si>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</si>
  <si>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</si>
  <si>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</si>
  <si>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</si>
  <si>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</si>
  <si>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</si>
  <si>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</si>
  <si>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</si>
  <si>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</si>
  <si>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</si>
  <si>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</si>
  <si>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</si>
  <si>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</si>
  <si>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</si>
  <si>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</si>
  <si>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</si>
  <si>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</si>
  <si>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</si>
  <si>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</si>
  <si>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</si>
  <si>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</si>
  <si>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</si>
  <si>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</si>
  <si>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</si>
  <si>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</si>
  <si>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</si>
  <si>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</si>
  <si>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</si>
  <si>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</si>
  <si>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</si>
  <si>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</si>
  <si>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</si>
  <si>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</si>
  <si>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</si>
  <si>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</si>
  <si>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</si>
  <si>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</si>
  <si>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</si>
  <si>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</si>
  <si>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</si>
  <si>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</si>
  <si>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</si>
  <si>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</si>
  <si>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</si>
  <si>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</si>
  <si>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</si>
  <si>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</si>
  <si>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</si>
  <si>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</si>
  <si>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</si>
  <si>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</si>
  <si>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</si>
  <si>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</si>
  <si>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</si>
  <si>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</si>
  <si>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</si>
  <si>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</si>
  <si>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</si>
  <si>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</si>
  <si>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</si>
  <si>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</si>
  <si>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</si>
  <si>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</si>
  <si>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</si>
  <si>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</si>
  <si>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</si>
  <si>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</si>
  <si>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</si>
  <si>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</si>
  <si>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</si>
  <si>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</si>
  <si>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</si>
  <si>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</si>
  <si>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</si>
  <si>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</si>
  <si>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</si>
  <si>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</si>
  <si>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</si>
  <si>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</si>
  <si>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</si>
  <si>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</si>
  <si>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</si>
  <si>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</si>
  <si>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</si>
  <si>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</si>
  <si>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</si>
  <si>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</si>
  <si>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</si>
  <si>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</si>
  <si>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</si>
  <si>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</si>
  <si>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</si>
  <si>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</si>
  <si>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</si>
  <si>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</si>
  <si>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</si>
  <si>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</si>
  <si>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</si>
  <si>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</si>
  <si>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</si>
  <si>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</si>
  <si>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</si>
  <si>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</si>
  <si>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</si>
  <si>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</si>
  <si>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</si>
  <si>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</si>
  <si>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</si>
  <si>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</si>
  <si>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</si>
  <si>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</si>
  <si>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</si>
  <si>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</si>
  <si>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</si>
  <si>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</si>
  <si>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</si>
  <si>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</si>
  <si>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</si>
  <si>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</si>
  <si>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</si>
  <si>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</si>
  <si>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</si>
  <si>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</si>
  <si>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</si>
  <si>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</si>
  <si>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</si>
  <si>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</si>
  <si>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</si>
  <si>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</si>
  <si>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</si>
  <si>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</si>
  <si>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</si>
  <si>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</si>
  <si>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</si>
  <si>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</si>
  <si>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</si>
  <si>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</si>
  <si>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</si>
  <si>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</si>
  <si>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</si>
  <si>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</si>
  <si>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</si>
  <si>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</si>
  <si>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</si>
  <si>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</si>
  <si>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</si>
  <si>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</si>
  <si>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</si>
  <si>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</si>
  <si>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</si>
  <si>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</si>
  <si>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</si>
  <si>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</si>
  <si>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</si>
  <si>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</si>
  <si>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</si>
  <si>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</si>
  <si>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</si>
  <si>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</si>
  <si>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</si>
  <si>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</si>
  <si>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</si>
  <si>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</si>
  <si>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</si>
  <si>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</si>
  <si>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</si>
  <si>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</si>
  <si>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</si>
  <si>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</si>
  <si>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</si>
  <si>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</si>
  <si>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</si>
  <si>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</si>
  <si>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</si>
  <si>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</si>
  <si>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</si>
  <si>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</si>
  <si>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</si>
  <si>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</si>
  <si>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</si>
  <si>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</si>
  <si>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</si>
  <si>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</si>
  <si>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</si>
  <si>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</si>
  <si>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</si>
  <si>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</si>
  <si>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</si>
  <si>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</si>
  <si>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</si>
  <si>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</si>
  <si>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</si>
  <si>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</si>
  <si>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</si>
  <si>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</si>
  <si>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</si>
  <si>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</si>
  <si>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</si>
  <si>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</si>
  <si>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</si>
  <si>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</si>
  <si>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</si>
  <si>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</si>
  <si>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</si>
  <si>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</si>
  <si>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</si>
  <si>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</si>
  <si>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</si>
  <si>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</si>
  <si>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</si>
  <si>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</si>
  <si>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</si>
  <si>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</si>
  <si>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</si>
  <si>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</si>
  <si>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</si>
  <si>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</si>
  <si>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</si>
  <si>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</si>
  <si>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</si>
  <si>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</si>
  <si>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</si>
  <si>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</si>
  <si>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</si>
  <si>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</si>
  <si>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</si>
  <si>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</si>
  <si>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</si>
  <si>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</si>
  <si>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</si>
  <si>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</si>
  <si>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</si>
  <si>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</si>
  <si>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</si>
  <si>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</si>
  <si>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</si>
  <si>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</si>
  <si>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</si>
  <si>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</si>
  <si>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</si>
  <si>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</si>
  <si>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</si>
  <si>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</si>
  <si>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</si>
  <si>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</si>
  <si>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</si>
  <si>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</si>
  <si>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</si>
  <si>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</si>
  <si>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</si>
  <si>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</si>
  <si>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</si>
  <si>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</si>
  <si>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</si>
  <si>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</si>
  <si>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</si>
  <si>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</si>
  <si>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</si>
  <si>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</si>
  <si>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</si>
  <si>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</si>
  <si>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</si>
  <si>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</si>
  <si>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</si>
  <si>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</si>
  <si>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</si>
  <si>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</si>
  <si>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</si>
  <si>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</si>
  <si>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</si>
  <si>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</si>
  <si>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</si>
  <si>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</si>
  <si>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</si>
  <si>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</si>
  <si>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</si>
  <si>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</si>
  <si>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</si>
  <si>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</si>
  <si>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</si>
  <si>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</si>
  <si>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</si>
  <si>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</si>
  <si>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</si>
  <si>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</si>
  <si>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</si>
  <si>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</si>
  <si>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</si>
  <si>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</si>
  <si>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</si>
  <si>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</si>
  <si>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</si>
  <si>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</si>
  <si>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</si>
  <si>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</si>
  <si>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</si>
  <si>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</si>
  <si>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</si>
  <si>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</si>
  <si>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</si>
  <si>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</si>
  <si>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</si>
  <si>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</si>
  <si>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</si>
  <si>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</si>
  <si>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</si>
  <si>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</si>
  <si>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</si>
  <si>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</si>
  <si>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</si>
  <si>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</si>
  <si>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</si>
  <si>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</si>
  <si>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</si>
  <si>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</si>
  <si>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</si>
  <si>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</si>
  <si>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</si>
  <si>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</si>
  <si>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</si>
  <si>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</si>
  <si>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</si>
  <si>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</si>
  <si>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</si>
  <si>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</si>
  <si>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</si>
  <si>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</si>
  <si>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</si>
  <si>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</si>
  <si>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</si>
  <si>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</si>
  <si>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</si>
  <si>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</si>
  <si>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</si>
  <si>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</si>
  <si>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</si>
  <si>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</si>
  <si>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</si>
  <si>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</si>
  <si>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</si>
  <si>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</si>
  <si>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</si>
  <si>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</si>
  <si>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Валентина Тодорова</t>
  </si>
  <si>
    <t>Главен счетоводител</t>
  </si>
  <si>
    <t>Даниел Георгиев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</si>
</sst>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44977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44977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21" sqref="G2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11202</v>
      </c>
      <c r="D12" s="118">
        <v>11249</v>
      </c>
      <c r="E12" s="66" t="s">
        <v>25</v>
      </c>
      <c r="F12" s="69" t="s">
        <v>26</v>
      </c>
      <c r="G12" s="119">
        <v>2313</v>
      </c>
      <c r="H12" s="118">
        <v>2313</v>
      </c>
    </row>
    <row r="13" spans="1:8" ht="15.75">
      <c r="A13" s="66" t="s">
        <v>27</v>
      </c>
      <c r="B13" s="68" t="s">
        <v>28</v>
      </c>
      <c r="C13" s="119">
        <v>7217</v>
      </c>
      <c r="D13" s="118">
        <v>7183</v>
      </c>
      <c r="E13" s="66" t="s">
        <v>525</v>
      </c>
      <c r="F13" s="69" t="s">
        <v>29</v>
      </c>
      <c r="G13" s="119">
        <v>2313</v>
      </c>
      <c r="H13" s="118">
        <v>2313</v>
      </c>
    </row>
    <row r="14" spans="1:8" ht="15.75">
      <c r="A14" s="66" t="s">
        <v>30</v>
      </c>
      <c r="B14" s="68" t="s">
        <v>31</v>
      </c>
      <c r="C14" s="119">
        <v>10365</v>
      </c>
      <c r="D14" s="118">
        <v>11101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1465</v>
      </c>
      <c r="D15" s="118">
        <v>1462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5981</v>
      </c>
      <c r="D16" s="118">
        <v>6241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282</v>
      </c>
      <c r="D17" s="118">
        <v>312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5786</v>
      </c>
      <c r="D18" s="118">
        <v>5681</v>
      </c>
      <c r="E18" s="249" t="s">
        <v>47</v>
      </c>
      <c r="F18" s="248" t="s">
        <v>48</v>
      </c>
      <c r="G18" s="347">
        <f>G12+G15+G16+G17</f>
        <v>2313</v>
      </c>
      <c r="H18" s="348">
        <f>H12+H15+H16+H17</f>
        <v>2313</v>
      </c>
    </row>
    <row r="19" spans="1:8" ht="15.75">
      <c r="A19" s="66" t="s">
        <v>49</v>
      </c>
      <c r="B19" s="68" t="s">
        <v>50</v>
      </c>
      <c r="C19" s="119">
        <v>1827</v>
      </c>
      <c r="D19" s="118">
        <v>1499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44125</v>
      </c>
      <c r="D20" s="336">
        <f>SUM(D12:D19)</f>
        <v>44728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4">
        <v>116</v>
      </c>
      <c r="D21" s="245">
        <v>118</v>
      </c>
      <c r="E21" s="66" t="s">
        <v>58</v>
      </c>
      <c r="F21" s="69" t="s">
        <v>59</v>
      </c>
      <c r="G21" s="119">
        <v>11029</v>
      </c>
      <c r="H21" s="118">
        <v>11043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25151</v>
      </c>
      <c r="H22" s="352">
        <f>SUM(H23:H25)</f>
        <v>24586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1833</v>
      </c>
      <c r="H23" s="118">
        <v>1831</v>
      </c>
    </row>
    <row r="24" spans="1:13" ht="15.75">
      <c r="A24" s="66" t="s">
        <v>67</v>
      </c>
      <c r="B24" s="68" t="s">
        <v>68</v>
      </c>
      <c r="C24" s="119">
        <v>43</v>
      </c>
      <c r="D24" s="118">
        <v>58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0</v>
      </c>
      <c r="D25" s="118">
        <v>6</v>
      </c>
      <c r="E25" s="66" t="s">
        <v>73</v>
      </c>
      <c r="F25" s="69" t="s">
        <v>74</v>
      </c>
      <c r="G25" s="119">
        <v>23318</v>
      </c>
      <c r="H25" s="118">
        <v>22755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38757</v>
      </c>
      <c r="H26" s="336">
        <f>H20+H21+H22</f>
        <v>38206</v>
      </c>
      <c r="M26" s="74"/>
    </row>
    <row r="27" spans="1:8" ht="15.75">
      <c r="A27" s="66" t="s">
        <v>79</v>
      </c>
      <c r="B27" s="68" t="s">
        <v>80</v>
      </c>
      <c r="C27" s="119">
        <v>257</v>
      </c>
      <c r="D27" s="118">
        <v>1457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300</v>
      </c>
      <c r="D28" s="336">
        <f>SUM(D24:D27)</f>
        <v>1521</v>
      </c>
      <c r="E28" s="124" t="s">
        <v>84</v>
      </c>
      <c r="F28" s="69" t="s">
        <v>85</v>
      </c>
      <c r="G28" s="333">
        <f>SUM(G29:G31)</f>
        <v>-7820</v>
      </c>
      <c r="H28" s="334">
        <f>SUM(H29:H31)</f>
        <v>-5765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8381</v>
      </c>
      <c r="H29" s="118">
        <v>7626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-16201</v>
      </c>
      <c r="H30" s="118">
        <v>-13391</v>
      </c>
      <c r="M30" s="74"/>
    </row>
    <row r="31" spans="1:8" ht="15.75">
      <c r="A31" s="66" t="s">
        <v>91</v>
      </c>
      <c r="B31" s="68" t="s">
        <v>92</v>
      </c>
      <c r="C31" s="119">
        <v>6330</v>
      </c>
      <c r="D31" s="118">
        <v>6332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6330</v>
      </c>
      <c r="D33" s="336">
        <f>D31+D32</f>
        <v>6332</v>
      </c>
      <c r="E33" s="122" t="s">
        <v>101</v>
      </c>
      <c r="F33" s="69" t="s">
        <v>102</v>
      </c>
      <c r="G33" s="119">
        <v>-1155</v>
      </c>
      <c r="H33" s="118">
        <v>-1251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-8975</v>
      </c>
      <c r="H34" s="336">
        <f>H28+H32+H33</f>
        <v>-7016</v>
      </c>
    </row>
    <row r="35" spans="1:8" ht="15.75">
      <c r="A35" s="66" t="s">
        <v>106</v>
      </c>
      <c r="B35" s="70" t="s">
        <v>107</v>
      </c>
      <c r="C35" s="333">
        <f>SUM(C36:C39)</f>
        <v>5288</v>
      </c>
      <c r="D35" s="334">
        <f>SUM(D36:D39)</f>
        <v>3450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32095</v>
      </c>
      <c r="H37" s="338">
        <f>H26+H18+H34</f>
        <v>33503</v>
      </c>
    </row>
    <row r="38" spans="1:13" ht="15.75">
      <c r="A38" s="66" t="s">
        <v>113</v>
      </c>
      <c r="B38" s="68" t="s">
        <v>114</v>
      </c>
      <c r="C38" s="119">
        <v>4831</v>
      </c>
      <c r="D38" s="118">
        <v>2993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457</v>
      </c>
      <c r="D39" s="118">
        <v>457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10820</v>
      </c>
      <c r="H40" s="321">
        <v>10962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205</v>
      </c>
      <c r="H44" s="118">
        <v>817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1388</v>
      </c>
      <c r="H45" s="118">
        <v>2805</v>
      </c>
    </row>
    <row r="46" spans="1:13" ht="15.75">
      <c r="A46" s="241" t="s">
        <v>137</v>
      </c>
      <c r="B46" s="72" t="s">
        <v>138</v>
      </c>
      <c r="C46" s="335">
        <f>C35+C40+C45</f>
        <v>5288</v>
      </c>
      <c r="D46" s="336">
        <f>D35+D40+D45</f>
        <v>3450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13545</v>
      </c>
      <c r="H47" s="118">
        <v>10794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654</v>
      </c>
      <c r="D49" s="118"/>
      <c r="E49" s="66" t="s">
        <v>150</v>
      </c>
      <c r="F49" s="69" t="s">
        <v>151</v>
      </c>
      <c r="G49" s="119">
        <v>849</v>
      </c>
      <c r="H49" s="118">
        <v>856</v>
      </c>
    </row>
    <row r="50" spans="1:8" ht="15.75">
      <c r="A50" s="66" t="s">
        <v>152</v>
      </c>
      <c r="B50" s="68" t="s">
        <v>153</v>
      </c>
      <c r="C50" s="119">
        <v>14856</v>
      </c>
      <c r="D50" s="118">
        <v>14884</v>
      </c>
      <c r="E50" s="123" t="s">
        <v>52</v>
      </c>
      <c r="F50" s="71" t="s">
        <v>154</v>
      </c>
      <c r="G50" s="333">
        <f>SUM(G44:G49)</f>
        <v>15987</v>
      </c>
      <c r="H50" s="334">
        <f>SUM(H44:H49)</f>
        <v>15272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15510</v>
      </c>
      <c r="D52" s="336">
        <f>SUM(D48:D51)</f>
        <v>14884</v>
      </c>
      <c r="E52" s="123" t="s">
        <v>158</v>
      </c>
      <c r="F52" s="71" t="s">
        <v>159</v>
      </c>
      <c r="G52" s="119"/>
      <c r="H52" s="118">
        <v>94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238</v>
      </c>
      <c r="H54" s="118">
        <v>238</v>
      </c>
    </row>
    <row r="55" spans="1:8" ht="15.75">
      <c r="A55" s="76" t="s">
        <v>166</v>
      </c>
      <c r="B55" s="72" t="s">
        <v>167</v>
      </c>
      <c r="C55" s="246">
        <v>348</v>
      </c>
      <c r="D55" s="247">
        <v>348</v>
      </c>
      <c r="E55" s="66" t="s">
        <v>168</v>
      </c>
      <c r="F55" s="71" t="s">
        <v>169</v>
      </c>
      <c r="G55" s="119">
        <v>455</v>
      </c>
      <c r="H55" s="118">
        <v>549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72017</v>
      </c>
      <c r="D56" s="340">
        <f>D20+D21+D22+D28+D33+D46+D52+D54+D55</f>
        <v>71381</v>
      </c>
      <c r="E56" s="76" t="s">
        <v>529</v>
      </c>
      <c r="F56" s="75" t="s">
        <v>172</v>
      </c>
      <c r="G56" s="337">
        <f>G50+G52+G53+G54+G55</f>
        <v>16680</v>
      </c>
      <c r="H56" s="338">
        <f>H50+H52+H53+H54+H55</f>
        <v>16153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3384</v>
      </c>
      <c r="D59" s="118">
        <v>3301</v>
      </c>
      <c r="E59" s="123" t="s">
        <v>180</v>
      </c>
      <c r="F59" s="254" t="s">
        <v>181</v>
      </c>
      <c r="G59" s="119">
        <v>1370</v>
      </c>
      <c r="H59" s="118">
        <v>1800</v>
      </c>
    </row>
    <row r="60" spans="1:13" ht="15.75">
      <c r="A60" s="66" t="s">
        <v>178</v>
      </c>
      <c r="B60" s="68" t="s">
        <v>179</v>
      </c>
      <c r="C60" s="119">
        <v>1399</v>
      </c>
      <c r="D60" s="118">
        <v>1527</v>
      </c>
      <c r="E60" s="66" t="s">
        <v>184</v>
      </c>
      <c r="F60" s="69" t="s">
        <v>185</v>
      </c>
      <c r="G60" s="119">
        <v>1554</v>
      </c>
      <c r="H60" s="118">
        <v>3822</v>
      </c>
      <c r="M60" s="74"/>
    </row>
    <row r="61" spans="1:8" ht="15.75">
      <c r="A61" s="66" t="s">
        <v>182</v>
      </c>
      <c r="B61" s="68" t="s">
        <v>183</v>
      </c>
      <c r="C61" s="119">
        <v>1286</v>
      </c>
      <c r="D61" s="118">
        <v>2340</v>
      </c>
      <c r="E61" s="122" t="s">
        <v>188</v>
      </c>
      <c r="F61" s="69" t="s">
        <v>189</v>
      </c>
      <c r="G61" s="333">
        <f>SUM(G62:G68)</f>
        <v>29559</v>
      </c>
      <c r="H61" s="334">
        <f>SUM(H62:H68)</f>
        <v>28900</v>
      </c>
    </row>
    <row r="62" spans="1:13" ht="15.75">
      <c r="A62" s="66" t="s">
        <v>186</v>
      </c>
      <c r="B62" s="70" t="s">
        <v>187</v>
      </c>
      <c r="C62" s="119">
        <v>3823</v>
      </c>
      <c r="D62" s="118">
        <v>3456</v>
      </c>
      <c r="E62" s="122" t="s">
        <v>192</v>
      </c>
      <c r="F62" s="69" t="s">
        <v>193</v>
      </c>
      <c r="G62" s="119">
        <v>2023</v>
      </c>
      <c r="H62" s="118">
        <v>1766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</v>
      </c>
      <c r="H63" s="118"/>
    </row>
    <row r="64" spans="1:13" ht="15.75">
      <c r="A64" s="66" t="s">
        <v>194</v>
      </c>
      <c r="B64" s="68" t="s">
        <v>195</v>
      </c>
      <c r="C64" s="119">
        <v>3</v>
      </c>
      <c r="D64" s="118">
        <v>19</v>
      </c>
      <c r="E64" s="66" t="s">
        <v>199</v>
      </c>
      <c r="F64" s="69" t="s">
        <v>200</v>
      </c>
      <c r="G64" s="119">
        <v>22148</v>
      </c>
      <c r="H64" s="118">
        <v>20923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9895</v>
      </c>
      <c r="D65" s="336">
        <f>SUM(D59:D64)</f>
        <v>10643</v>
      </c>
      <c r="E65" s="66" t="s">
        <v>201</v>
      </c>
      <c r="F65" s="69" t="s">
        <v>202</v>
      </c>
      <c r="G65" s="119">
        <v>2775</v>
      </c>
      <c r="H65" s="118">
        <v>2973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1467</v>
      </c>
      <c r="H66" s="118">
        <v>1458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590</v>
      </c>
      <c r="H67" s="118">
        <v>827</v>
      </c>
    </row>
    <row r="68" spans="1:8" ht="15.75">
      <c r="A68" s="66" t="s">
        <v>206</v>
      </c>
      <c r="B68" s="68" t="s">
        <v>207</v>
      </c>
      <c r="C68" s="119">
        <v>299</v>
      </c>
      <c r="D68" s="118">
        <v>280</v>
      </c>
      <c r="E68" s="66" t="s">
        <v>212</v>
      </c>
      <c r="F68" s="69" t="s">
        <v>213</v>
      </c>
      <c r="G68" s="119">
        <v>555</v>
      </c>
      <c r="H68" s="118">
        <v>953</v>
      </c>
    </row>
    <row r="69" spans="1:8" ht="15.75">
      <c r="A69" s="66" t="s">
        <v>210</v>
      </c>
      <c r="B69" s="68" t="s">
        <v>211</v>
      </c>
      <c r="C69" s="119">
        <v>1621</v>
      </c>
      <c r="D69" s="118">
        <v>1630</v>
      </c>
      <c r="E69" s="123" t="s">
        <v>79</v>
      </c>
      <c r="F69" s="69" t="s">
        <v>216</v>
      </c>
      <c r="G69" s="119">
        <v>2955</v>
      </c>
      <c r="H69" s="118">
        <v>1799</v>
      </c>
    </row>
    <row r="70" spans="1:8" ht="15.75">
      <c r="A70" s="66" t="s">
        <v>214</v>
      </c>
      <c r="B70" s="68" t="s">
        <v>215</v>
      </c>
      <c r="C70" s="119">
        <v>206</v>
      </c>
      <c r="D70" s="118">
        <v>80</v>
      </c>
      <c r="E70" s="66" t="s">
        <v>219</v>
      </c>
      <c r="F70" s="69" t="s">
        <v>220</v>
      </c>
      <c r="G70" s="119">
        <v>75</v>
      </c>
      <c r="H70" s="118">
        <v>56</v>
      </c>
    </row>
    <row r="71" spans="1:8" ht="15.75">
      <c r="A71" s="66" t="s">
        <v>217</v>
      </c>
      <c r="B71" s="68" t="s">
        <v>218</v>
      </c>
      <c r="C71" s="119">
        <v>72</v>
      </c>
      <c r="D71" s="118">
        <v>19</v>
      </c>
      <c r="E71" s="242" t="s">
        <v>47</v>
      </c>
      <c r="F71" s="71" t="s">
        <v>223</v>
      </c>
      <c r="G71" s="335">
        <f>G59+G60+G61+G69+G70</f>
        <v>35513</v>
      </c>
      <c r="H71" s="336">
        <f>H59+H60+H61+H69+H70</f>
        <v>36377</v>
      </c>
    </row>
    <row r="72" spans="1:8" ht="15.75">
      <c r="A72" s="66" t="s">
        <v>221</v>
      </c>
      <c r="B72" s="68" t="s">
        <v>222</v>
      </c>
      <c r="C72" s="119">
        <v>548</v>
      </c>
      <c r="D72" s="118">
        <v>556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111</v>
      </c>
      <c r="D73" s="118">
        <v>97</v>
      </c>
      <c r="E73" s="241" t="s">
        <v>230</v>
      </c>
      <c r="F73" s="71" t="s">
        <v>231</v>
      </c>
      <c r="G73" s="246">
        <v>3733</v>
      </c>
      <c r="H73" s="247">
        <v>3171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7326</v>
      </c>
      <c r="D75" s="118">
        <v>9607</v>
      </c>
      <c r="E75" s="253" t="s">
        <v>160</v>
      </c>
      <c r="F75" s="71" t="s">
        <v>233</v>
      </c>
      <c r="G75" s="246">
        <v>171</v>
      </c>
      <c r="H75" s="247">
        <v>251</v>
      </c>
    </row>
    <row r="76" spans="1:8" ht="15.75">
      <c r="A76" s="250" t="s">
        <v>77</v>
      </c>
      <c r="B76" s="72" t="s">
        <v>232</v>
      </c>
      <c r="C76" s="335">
        <f>SUM(C68:C75)</f>
        <v>10183</v>
      </c>
      <c r="D76" s="336">
        <f>SUM(D68:D75)</f>
        <v>12269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39417</v>
      </c>
      <c r="H79" s="338">
        <f>H71+H73+H75+H77</f>
        <v>39799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3718</v>
      </c>
      <c r="D84" s="118">
        <v>3156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3729</v>
      </c>
      <c r="D85" s="336">
        <f>D84+D83+D79</f>
        <v>3167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107</v>
      </c>
      <c r="D88" s="118">
        <v>70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2959</v>
      </c>
      <c r="D89" s="118">
        <v>2683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70</v>
      </c>
      <c r="D90" s="118">
        <v>115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21</v>
      </c>
      <c r="D91" s="118">
        <v>20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3157</v>
      </c>
      <c r="D92" s="336">
        <f>SUM(D88:D91)</f>
        <v>2888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31</v>
      </c>
      <c r="D93" s="247">
        <v>69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26995</v>
      </c>
      <c r="D94" s="340">
        <f>D65+D76+D85+D92+D93</f>
        <v>29036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99012</v>
      </c>
      <c r="D95" s="342">
        <f>D94+D56</f>
        <v>100417</v>
      </c>
      <c r="E95" s="150" t="s">
        <v>605</v>
      </c>
      <c r="F95" s="257" t="s">
        <v>268</v>
      </c>
      <c r="G95" s="341">
        <f>G37+G40+G56+G79</f>
        <v>99012</v>
      </c>
      <c r="H95" s="342">
        <f>H37+H40+H56+H79</f>
        <v>100417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44977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8299</v>
      </c>
      <c r="D12" s="237">
        <v>7282</v>
      </c>
      <c r="E12" s="116" t="s">
        <v>277</v>
      </c>
      <c r="F12" s="161" t="s">
        <v>278</v>
      </c>
      <c r="G12" s="237">
        <v>11410</v>
      </c>
      <c r="H12" s="238">
        <v>11353</v>
      </c>
    </row>
    <row r="13" spans="1:8" ht="15.75">
      <c r="A13" s="116" t="s">
        <v>279</v>
      </c>
      <c r="B13" s="112" t="s">
        <v>280</v>
      </c>
      <c r="C13" s="237">
        <v>2628</v>
      </c>
      <c r="D13" s="237">
        <v>3059</v>
      </c>
      <c r="E13" s="116" t="s">
        <v>281</v>
      </c>
      <c r="F13" s="161" t="s">
        <v>282</v>
      </c>
      <c r="G13" s="237">
        <v>26217</v>
      </c>
      <c r="H13" s="238">
        <v>24089</v>
      </c>
    </row>
    <row r="14" spans="1:8" ht="15.75">
      <c r="A14" s="116" t="s">
        <v>283</v>
      </c>
      <c r="B14" s="112" t="s">
        <v>284</v>
      </c>
      <c r="C14" s="237">
        <v>4127</v>
      </c>
      <c r="D14" s="237">
        <v>3667</v>
      </c>
      <c r="E14" s="166" t="s">
        <v>285</v>
      </c>
      <c r="F14" s="161" t="s">
        <v>286</v>
      </c>
      <c r="G14" s="237">
        <v>4489</v>
      </c>
      <c r="H14" s="238">
        <v>4488</v>
      </c>
    </row>
    <row r="15" spans="1:8" ht="15.75">
      <c r="A15" s="116" t="s">
        <v>287</v>
      </c>
      <c r="B15" s="112" t="s">
        <v>288</v>
      </c>
      <c r="C15" s="237">
        <v>8551</v>
      </c>
      <c r="D15" s="237">
        <v>8458</v>
      </c>
      <c r="E15" s="166" t="s">
        <v>79</v>
      </c>
      <c r="F15" s="161" t="s">
        <v>289</v>
      </c>
      <c r="G15" s="237">
        <v>4830</v>
      </c>
      <c r="H15" s="238">
        <v>5126</v>
      </c>
    </row>
    <row r="16" spans="1:8" ht="15.75">
      <c r="A16" s="116" t="s">
        <v>290</v>
      </c>
      <c r="B16" s="112" t="s">
        <v>291</v>
      </c>
      <c r="C16" s="237">
        <v>1642</v>
      </c>
      <c r="D16" s="237">
        <v>1631</v>
      </c>
      <c r="E16" s="157" t="s">
        <v>52</v>
      </c>
      <c r="F16" s="185" t="s">
        <v>292</v>
      </c>
      <c r="G16" s="366">
        <f>SUM(G12:G15)</f>
        <v>46946</v>
      </c>
      <c r="H16" s="367">
        <f>SUM(H12:H15)</f>
        <v>45056</v>
      </c>
    </row>
    <row r="17" spans="1:8" ht="31.5">
      <c r="A17" s="116" t="s">
        <v>293</v>
      </c>
      <c r="B17" s="112" t="s">
        <v>294</v>
      </c>
      <c r="C17" s="237">
        <v>24268</v>
      </c>
      <c r="D17" s="237">
        <v>24924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961</v>
      </c>
      <c r="D18" s="237">
        <v>367</v>
      </c>
      <c r="E18" s="155" t="s">
        <v>297</v>
      </c>
      <c r="F18" s="159" t="s">
        <v>298</v>
      </c>
      <c r="G18" s="377">
        <v>2883</v>
      </c>
      <c r="H18" s="378">
        <v>3333</v>
      </c>
    </row>
    <row r="19" spans="1:8" ht="15.75">
      <c r="A19" s="116" t="s">
        <v>299</v>
      </c>
      <c r="B19" s="112" t="s">
        <v>300</v>
      </c>
      <c r="C19" s="237">
        <v>934</v>
      </c>
      <c r="D19" s="237">
        <v>628</v>
      </c>
      <c r="E19" s="116" t="s">
        <v>301</v>
      </c>
      <c r="F19" s="158" t="s">
        <v>302</v>
      </c>
      <c r="G19" s="237">
        <v>2396</v>
      </c>
      <c r="H19" s="238">
        <v>3333</v>
      </c>
    </row>
    <row r="20" spans="1:8" ht="15.75">
      <c r="A20" s="156" t="s">
        <v>303</v>
      </c>
      <c r="B20" s="112" t="s">
        <v>304</v>
      </c>
      <c r="C20" s="237">
        <v>7</v>
      </c>
      <c r="D20" s="237">
        <v>12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51410</v>
      </c>
      <c r="D22" s="367">
        <f>SUM(D12:D18)+D19</f>
        <v>50016</v>
      </c>
      <c r="E22" s="116" t="s">
        <v>309</v>
      </c>
      <c r="F22" s="158" t="s">
        <v>310</v>
      </c>
      <c r="G22" s="237">
        <v>2</v>
      </c>
      <c r="H22" s="238">
        <v>14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275</v>
      </c>
      <c r="H23" s="238">
        <v>291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14</v>
      </c>
    </row>
    <row r="25" spans="1:8" ht="31.5">
      <c r="A25" s="116" t="s">
        <v>316</v>
      </c>
      <c r="B25" s="158" t="s">
        <v>317</v>
      </c>
      <c r="C25" s="237">
        <v>385</v>
      </c>
      <c r="D25" s="237">
        <v>599</v>
      </c>
      <c r="E25" s="116" t="s">
        <v>318</v>
      </c>
      <c r="F25" s="158" t="s">
        <v>319</v>
      </c>
      <c r="G25" s="237">
        <v>4</v>
      </c>
      <c r="H25" s="238">
        <v>2</v>
      </c>
    </row>
    <row r="26" spans="1:8" ht="31.5">
      <c r="A26" s="116" t="s">
        <v>320</v>
      </c>
      <c r="B26" s="158" t="s">
        <v>321</v>
      </c>
      <c r="C26" s="237">
        <v>2</v>
      </c>
      <c r="D26" s="237"/>
      <c r="E26" s="116" t="s">
        <v>322</v>
      </c>
      <c r="F26" s="158" t="s">
        <v>323</v>
      </c>
      <c r="G26" s="237">
        <v>857</v>
      </c>
      <c r="H26" s="238">
        <v>961</v>
      </c>
    </row>
    <row r="27" spans="1:8" ht="31.5">
      <c r="A27" s="116" t="s">
        <v>324</v>
      </c>
      <c r="B27" s="158" t="s">
        <v>325</v>
      </c>
      <c r="C27" s="237">
        <v>17</v>
      </c>
      <c r="D27" s="237">
        <v>21</v>
      </c>
      <c r="E27" s="157" t="s">
        <v>104</v>
      </c>
      <c r="F27" s="159" t="s">
        <v>326</v>
      </c>
      <c r="G27" s="366">
        <f>SUM(G22:G26)</f>
        <v>1138</v>
      </c>
      <c r="H27" s="367">
        <f>SUM(H22:H26)</f>
        <v>1282</v>
      </c>
    </row>
    <row r="28" spans="1:8" ht="15.75">
      <c r="A28" s="116" t="s">
        <v>79</v>
      </c>
      <c r="B28" s="158" t="s">
        <v>327</v>
      </c>
      <c r="C28" s="237">
        <v>82</v>
      </c>
      <c r="D28" s="237">
        <v>85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486</v>
      </c>
      <c r="D29" s="367">
        <f>SUM(D25:D28)</f>
        <v>705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51896</v>
      </c>
      <c r="D31" s="373">
        <f>D29+D22</f>
        <v>50721</v>
      </c>
      <c r="E31" s="172" t="s">
        <v>521</v>
      </c>
      <c r="F31" s="187" t="s">
        <v>331</v>
      </c>
      <c r="G31" s="174">
        <f>G16+G18+G27</f>
        <v>50967</v>
      </c>
      <c r="H31" s="175">
        <f>H16+H18+H27</f>
        <v>49671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929</v>
      </c>
      <c r="H33" s="367">
        <f>IF((D31-H31)&gt;0,D31-H31,0)</f>
        <v>1050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51896</v>
      </c>
      <c r="D36" s="375">
        <f>D31-D34+D35</f>
        <v>50721</v>
      </c>
      <c r="E36" s="183" t="s">
        <v>346</v>
      </c>
      <c r="F36" s="177" t="s">
        <v>347</v>
      </c>
      <c r="G36" s="188">
        <f>G35-G34+G31</f>
        <v>50967</v>
      </c>
      <c r="H36" s="189">
        <f>H35-H34+H31</f>
        <v>49671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929</v>
      </c>
      <c r="H37" s="175">
        <f>IF((D36-H36)&gt;0,D36-H36,0)</f>
        <v>1050</v>
      </c>
    </row>
    <row r="38" spans="1:8" ht="15.75">
      <c r="A38" s="155" t="s">
        <v>352</v>
      </c>
      <c r="B38" s="159" t="s">
        <v>353</v>
      </c>
      <c r="C38" s="366">
        <f>C39+C40+C41</f>
        <v>129</v>
      </c>
      <c r="D38" s="367">
        <f>D39+D40+D41</f>
        <v>120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128</v>
      </c>
      <c r="D39" s="237">
        <v>164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</v>
      </c>
      <c r="D40" s="237">
        <v>-44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1058</v>
      </c>
      <c r="H42" s="165">
        <f>IF(H37&gt;0,IF(D38+H37&lt;0,0,D38+H37),IF(D37-D38&lt;0,D38-D37,0))</f>
        <v>1170</v>
      </c>
    </row>
    <row r="43" spans="1:8" ht="15.75">
      <c r="A43" s="154" t="s">
        <v>364</v>
      </c>
      <c r="B43" s="108" t="s">
        <v>365</v>
      </c>
      <c r="C43" s="237">
        <v>97</v>
      </c>
      <c r="D43" s="238">
        <v>81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1155</v>
      </c>
      <c r="H44" s="189">
        <f>IF(D42=0,IF(H42-H43&gt;0,H42-H43+D43,0),IF(D42-D43&lt;0,D43-D42+H43,0))</f>
        <v>1251</v>
      </c>
    </row>
    <row r="45" spans="1:8" ht="16.5" thickBot="1">
      <c r="A45" s="191" t="s">
        <v>371</v>
      </c>
      <c r="B45" s="192" t="s">
        <v>372</v>
      </c>
      <c r="C45" s="368">
        <f>C36+C38+C42</f>
        <v>52025</v>
      </c>
      <c r="D45" s="369">
        <f>D36+D38+D42</f>
        <v>50841</v>
      </c>
      <c r="E45" s="191" t="s">
        <v>373</v>
      </c>
      <c r="F45" s="193" t="s">
        <v>374</v>
      </c>
      <c r="G45" s="368">
        <f>G42+G36</f>
        <v>52025</v>
      </c>
      <c r="H45" s="369">
        <f>H42+H36</f>
        <v>50841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44977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tr">
        <f>'1-Баланс'!B103:E103</f>
        <v>Даниел Георгиев Ризов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60069</v>
      </c>
      <c r="D11" s="118">
        <v>59367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-44715</v>
      </c>
      <c r="D12" s="118">
        <v>-45427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-9450</v>
      </c>
      <c r="D14" s="118">
        <v>-9346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-1567</v>
      </c>
      <c r="D15" s="118">
        <v>-740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-163</v>
      </c>
      <c r="D16" s="118">
        <v>-102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-244</v>
      </c>
      <c r="D18" s="118">
        <v>-243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-10</v>
      </c>
      <c r="D19" s="118">
        <v>-9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881</v>
      </c>
      <c r="D20" s="118">
        <v>1889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4801</v>
      </c>
      <c r="D21" s="397">
        <f>SUM(D11:D20)</f>
        <v>5390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-2689</v>
      </c>
      <c r="D23" s="118">
        <v>-3179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347</v>
      </c>
      <c r="D24" s="118">
        <v>66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-3402</v>
      </c>
      <c r="D25" s="118">
        <v>-5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413</v>
      </c>
      <c r="D26" s="118">
        <v>208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3</v>
      </c>
      <c r="D27" s="118">
        <v>16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-1655</v>
      </c>
      <c r="D28" s="118">
        <v>-37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32</v>
      </c>
      <c r="D30" s="118">
        <v>65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-25</v>
      </c>
      <c r="D32" s="118">
        <v>-742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-6976</v>
      </c>
      <c r="D33" s="397">
        <f>SUM(D23:D32)</f>
        <v>-3608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10020</v>
      </c>
      <c r="D37" s="118">
        <v>5473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-7528</v>
      </c>
      <c r="D38" s="118">
        <v>-7271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</v>
      </c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-300</v>
      </c>
      <c r="D40" s="118">
        <v>-265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-275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256</v>
      </c>
      <c r="D42" s="118">
        <v>612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2444</v>
      </c>
      <c r="D43" s="399">
        <f>SUM(D35:D42)</f>
        <v>-1726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269</v>
      </c>
      <c r="D44" s="228">
        <f>D43+D33+D21</f>
        <v>56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2888</v>
      </c>
      <c r="D45" s="230">
        <v>2832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3157</v>
      </c>
      <c r="D46" s="232">
        <f>D45+D44</f>
        <v>2888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3084</v>
      </c>
      <c r="D47" s="219">
        <v>2773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73</v>
      </c>
      <c r="D48" s="202">
        <v>115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44977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tr">
        <f>'1-Баланс'!B103:E103</f>
        <v>Даниел Георгиев Ризов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42" sqref="K4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2313</v>
      </c>
      <c r="D13" s="322">
        <f>'1-Баланс'!H20</f>
        <v>2577</v>
      </c>
      <c r="E13" s="322">
        <f>'1-Баланс'!H21</f>
        <v>11043</v>
      </c>
      <c r="F13" s="322">
        <f>'1-Баланс'!H23</f>
        <v>1831</v>
      </c>
      <c r="G13" s="322">
        <f>'1-Баланс'!H24</f>
        <v>0</v>
      </c>
      <c r="H13" s="323">
        <v>22755</v>
      </c>
      <c r="I13" s="322">
        <f>'1-Баланс'!H29+'1-Баланс'!H32</f>
        <v>7626</v>
      </c>
      <c r="J13" s="322">
        <f>'1-Баланс'!H30+'1-Баланс'!H33</f>
        <v>-14642</v>
      </c>
      <c r="K13" s="323"/>
      <c r="L13" s="322">
        <f>SUM(C13:K13)</f>
        <v>33503</v>
      </c>
      <c r="M13" s="324">
        <f>'1-Баланс'!H40</f>
        <v>10962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2313</v>
      </c>
      <c r="D17" s="391">
        <f aca="true" t="shared" si="2" ref="D17:M17">D13+D14</f>
        <v>2577</v>
      </c>
      <c r="E17" s="391">
        <f t="shared" si="2"/>
        <v>11043</v>
      </c>
      <c r="F17" s="391">
        <f t="shared" si="2"/>
        <v>1831</v>
      </c>
      <c r="G17" s="391">
        <f t="shared" si="2"/>
        <v>0</v>
      </c>
      <c r="H17" s="391">
        <f t="shared" si="2"/>
        <v>22755</v>
      </c>
      <c r="I17" s="391">
        <f t="shared" si="2"/>
        <v>7626</v>
      </c>
      <c r="J17" s="391">
        <f t="shared" si="2"/>
        <v>-14642</v>
      </c>
      <c r="K17" s="391">
        <f t="shared" si="2"/>
        <v>0</v>
      </c>
      <c r="L17" s="322">
        <f t="shared" si="1"/>
        <v>33503</v>
      </c>
      <c r="M17" s="392">
        <f t="shared" si="2"/>
        <v>10962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-1155</v>
      </c>
      <c r="K18" s="323"/>
      <c r="L18" s="322">
        <f t="shared" si="1"/>
        <v>-1155</v>
      </c>
      <c r="M18" s="376">
        <v>97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</v>
      </c>
      <c r="G19" s="90">
        <f t="shared" si="3"/>
        <v>0</v>
      </c>
      <c r="H19" s="90">
        <f t="shared" si="3"/>
        <v>544</v>
      </c>
      <c r="I19" s="90">
        <f t="shared" si="3"/>
        <v>-802</v>
      </c>
      <c r="J19" s="90">
        <f>J20+J21</f>
        <v>0</v>
      </c>
      <c r="K19" s="90">
        <f t="shared" si="3"/>
        <v>0</v>
      </c>
      <c r="L19" s="322">
        <f t="shared" si="1"/>
        <v>-256</v>
      </c>
      <c r="M19" s="236">
        <f>M20+M21</f>
        <v>-301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-243</v>
      </c>
      <c r="J20" s="237"/>
      <c r="K20" s="237"/>
      <c r="L20" s="322">
        <f>SUM(C20:K20)</f>
        <v>-243</v>
      </c>
      <c r="M20" s="238">
        <v>-248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2</v>
      </c>
      <c r="G21" s="237"/>
      <c r="H21" s="237">
        <v>544</v>
      </c>
      <c r="I21" s="237">
        <f>-546-13</f>
        <v>-559</v>
      </c>
      <c r="J21" s="237"/>
      <c r="K21" s="237"/>
      <c r="L21" s="322">
        <f t="shared" si="1"/>
        <v>-13</v>
      </c>
      <c r="M21" s="238">
        <f>-19-13-21</f>
        <v>-53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>
        <v>-21</v>
      </c>
      <c r="F22" s="237"/>
      <c r="G22" s="237"/>
      <c r="H22" s="237"/>
      <c r="I22" s="237"/>
      <c r="J22" s="237">
        <v>21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7</v>
      </c>
      <c r="F30" s="237"/>
      <c r="G30" s="237"/>
      <c r="H30" s="237">
        <v>19</v>
      </c>
      <c r="I30" s="237">
        <v>1557</v>
      </c>
      <c r="J30" s="237">
        <v>-1580</v>
      </c>
      <c r="K30" s="237"/>
      <c r="L30" s="322">
        <f t="shared" si="1"/>
        <v>3</v>
      </c>
      <c r="M30" s="238">
        <v>62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2313</v>
      </c>
      <c r="D31" s="391">
        <f aca="true" t="shared" si="6" ref="D31:M31">D19+D22+D23+D26+D30+D29+D17+D18</f>
        <v>2577</v>
      </c>
      <c r="E31" s="391">
        <f t="shared" si="6"/>
        <v>11029</v>
      </c>
      <c r="F31" s="391">
        <f t="shared" si="6"/>
        <v>1833</v>
      </c>
      <c r="G31" s="391">
        <f t="shared" si="6"/>
        <v>0</v>
      </c>
      <c r="H31" s="391">
        <f t="shared" si="6"/>
        <v>23318</v>
      </c>
      <c r="I31" s="391">
        <f t="shared" si="6"/>
        <v>8381</v>
      </c>
      <c r="J31" s="391">
        <f t="shared" si="6"/>
        <v>-17356</v>
      </c>
      <c r="K31" s="391">
        <f t="shared" si="6"/>
        <v>0</v>
      </c>
      <c r="L31" s="322">
        <f t="shared" si="1"/>
        <v>32095</v>
      </c>
      <c r="M31" s="392">
        <f t="shared" si="6"/>
        <v>10820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2313</v>
      </c>
      <c r="D34" s="325">
        <f t="shared" si="7"/>
        <v>2577</v>
      </c>
      <c r="E34" s="325">
        <f t="shared" si="7"/>
        <v>11029</v>
      </c>
      <c r="F34" s="325">
        <f t="shared" si="7"/>
        <v>1833</v>
      </c>
      <c r="G34" s="325">
        <f t="shared" si="7"/>
        <v>0</v>
      </c>
      <c r="H34" s="325">
        <f t="shared" si="7"/>
        <v>23318</v>
      </c>
      <c r="I34" s="325">
        <f t="shared" si="7"/>
        <v>8381</v>
      </c>
      <c r="J34" s="325">
        <f t="shared" si="7"/>
        <v>-17356</v>
      </c>
      <c r="K34" s="325">
        <f t="shared" si="7"/>
        <v>0</v>
      </c>
      <c r="L34" s="389">
        <f t="shared" si="1"/>
        <v>32095</v>
      </c>
      <c r="M34" s="326">
        <f>M31+M32+M33</f>
        <v>10820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44977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tr">
        <f>'1-Баланс'!B103:E103</f>
        <v>Даниел Георгиев Ризов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99012</v>
      </c>
      <c r="D6" s="413">
        <f aca="true" t="shared" si="0" ref="D6:D15">C6-E6</f>
        <v>0</v>
      </c>
      <c r="E6" s="412">
        <f>'1-Баланс'!G95</f>
        <v>99012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32095</v>
      </c>
      <c r="D7" s="413">
        <f t="shared" si="0"/>
        <v>29782</v>
      </c>
      <c r="E7" s="412">
        <f>'1-Баланс'!G18</f>
        <v>2313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-1155</v>
      </c>
      <c r="D8" s="413">
        <f t="shared" si="0"/>
        <v>0</v>
      </c>
      <c r="E8" s="412">
        <f>ABS('2-Отчет за доходите'!C44)-ABS('2-Отчет за доходите'!G44)</f>
        <v>-1155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2888</v>
      </c>
      <c r="D9" s="413">
        <f t="shared" si="0"/>
        <v>0</v>
      </c>
      <c r="E9" s="412">
        <f>'3-Отчет за паричния поток'!C45</f>
        <v>2888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3157</v>
      </c>
      <c r="D10" s="413">
        <f t="shared" si="0"/>
        <v>0</v>
      </c>
      <c r="E10" s="412">
        <f>'3-Отчет за паричния поток'!C46</f>
        <v>3157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32095</v>
      </c>
      <c r="D11" s="413">
        <f t="shared" si="0"/>
        <v>0</v>
      </c>
      <c r="E11" s="412">
        <f>'4-Отчет за собствения капитал'!L34</f>
        <v>32095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4831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457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-0.024602735057299877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-0.03598691384950927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-0.02058933632814589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-0.011665252696642831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0.9820988130106366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0.6848567876804424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0.4330365070908491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0.1746961970723292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0.0800923459421062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0.8624072305092219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0.47414454813557955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0.34197847257816505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1.7478423430440881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0.5665676887649982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385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0.011995637949836423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0.08852787097533699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12.43284574468085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11202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7217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10365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1465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5981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282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5786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1827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44125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116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43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257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300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6330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6330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5288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4831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457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5288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654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14856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15510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348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72017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3384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1399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1286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3823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3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9895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299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1621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206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72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548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111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7326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10183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3718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3729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107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2959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70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21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3157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31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26995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99012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11029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25151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1833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23318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38757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-7820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8381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-16201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-1155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-8975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32095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10820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205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1388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13545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849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15987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238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455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16680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1370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1554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29559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2023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22148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2775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1467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590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555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2955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75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35513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3733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171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39417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99012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8299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2628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4127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8551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1642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24268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961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934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7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51410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385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17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82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486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51896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51896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129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128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97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52025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11410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26217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4489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4830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46946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2883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2396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275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857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1138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50967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929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50967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929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1058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1155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52025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60069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-44715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-9450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-1567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-163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-244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-10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881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4801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-2689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347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-3402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413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3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-1655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32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-25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-6976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10020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-7528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-300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256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2444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269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2888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3157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3084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73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2313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2313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11043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11043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-21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7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11029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11029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1831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1831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1833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1833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22755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22755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544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544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19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23318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23318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7626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7626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-802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-243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-559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1557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8381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8381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-14642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-14642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-1155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21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-1580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-17356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-17356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33503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33503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-1155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-256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-243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-13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32095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32095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10962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10962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97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-301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-248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-53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62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10820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10820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2023-02-20T13:16:02Z</cp:lastPrinted>
  <dcterms:created xsi:type="dcterms:W3CDTF">2006-09-16T00:00:00Z</dcterms:created>
  <dcterms:modified xsi:type="dcterms:W3CDTF">2023-02-21T10:48:50Z</dcterms:modified>
  <cp:category/>
  <cp:version/>
  <cp:contentType/>
  <cp:contentStatus/>
</cp:coreProperties>
</file>