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2 ind\BG\"/>
    </mc:Choice>
  </mc:AlternateContent>
  <xr:revisionPtr revIDLastSave="0" documentId="8_{D6FD6EB8-B185-45EA-845A-86998CBB260E}" xr6:coauthVersionLast="47" xr6:coauthVersionMax="47" xr10:uidLastSave="{00000000-0000-0000-0000-000000000000}"/>
  <bookViews>
    <workbookView xWindow="0" yWindow="1005" windowWidth="17880" windowHeight="14115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Справка 8.1 България" sheetId="15" r:id="rId10"/>
    <sheet name="Справка 8.2 Казахстан" sheetId="16" r:id="rId11"/>
    <sheet name="Справка 8.3 Полша" sheetId="18" r:id="rId12"/>
    <sheet name="Справка 8.4 САЩ" sheetId="19" r:id="rId13"/>
    <sheet name="Справка 8.5 Украйна" sheetId="20" r:id="rId14"/>
    <sheet name="Справка 8.6 Сърбия" sheetId="22" r:id="rId15"/>
    <sheet name="Справка 8.7 Русия" sheetId="24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'1-Баланс'!$A$1:$H$103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E68" i="11" l="1"/>
  <c r="B36" i="24"/>
  <c r="I27" i="24"/>
  <c r="H27" i="24"/>
  <c r="G27" i="24"/>
  <c r="F27" i="24"/>
  <c r="E27" i="24"/>
  <c r="D27" i="24"/>
  <c r="C27" i="24"/>
  <c r="I26" i="24"/>
  <c r="I25" i="24"/>
  <c r="I24" i="24"/>
  <c r="I23" i="24"/>
  <c r="I22" i="24"/>
  <c r="I21" i="24"/>
  <c r="I20" i="24"/>
  <c r="H18" i="24"/>
  <c r="G18" i="24"/>
  <c r="F18" i="24"/>
  <c r="I18" i="24" s="1"/>
  <c r="E18" i="24"/>
  <c r="D18" i="24"/>
  <c r="C18" i="24"/>
  <c r="I17" i="24"/>
  <c r="I16" i="24"/>
  <c r="I15" i="24"/>
  <c r="I14" i="24"/>
  <c r="I13" i="24"/>
  <c r="A4" i="24"/>
  <c r="A3" i="24"/>
  <c r="G54" i="4" l="1"/>
  <c r="E48" i="11" l="1"/>
  <c r="E49" i="11"/>
  <c r="C48" i="4"/>
  <c r="C48" i="6" l="1"/>
  <c r="H13" i="7" l="1"/>
  <c r="G64" i="4" l="1"/>
  <c r="B36" i="22"/>
  <c r="B36" i="20"/>
  <c r="B36" i="19"/>
  <c r="B36" i="18"/>
  <c r="B36" i="16"/>
  <c r="B36" i="15"/>
  <c r="B36" i="10"/>
  <c r="B43" i="7" l="1"/>
  <c r="B59" i="6"/>
  <c r="B55" i="5" l="1"/>
  <c r="B103" i="4"/>
  <c r="B116" i="9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C51" i="8"/>
  <c r="B156" i="11"/>
  <c r="E133" i="11"/>
  <c r="E64" i="11"/>
  <c r="E63" i="11"/>
  <c r="E47" i="11"/>
  <c r="E46" i="11"/>
  <c r="E12" i="11"/>
  <c r="F21" i="15"/>
  <c r="F27" i="15" s="1"/>
  <c r="C21" i="15"/>
  <c r="C27" i="15" s="1"/>
  <c r="F27" i="22"/>
  <c r="I27" i="22" s="1"/>
  <c r="C27" i="22"/>
  <c r="H27" i="22"/>
  <c r="G27" i="22"/>
  <c r="E27" i="22"/>
  <c r="D27" i="22"/>
  <c r="I26" i="22"/>
  <c r="I25" i="22"/>
  <c r="I24" i="22"/>
  <c r="I23" i="22"/>
  <c r="I22" i="22"/>
  <c r="I20" i="22"/>
  <c r="H18" i="22"/>
  <c r="G18" i="22"/>
  <c r="F18" i="22"/>
  <c r="E18" i="22"/>
  <c r="D18" i="22"/>
  <c r="C18" i="22"/>
  <c r="I17" i="22"/>
  <c r="I16" i="22"/>
  <c r="I15" i="22"/>
  <c r="I14" i="22"/>
  <c r="I13" i="22"/>
  <c r="A4" i="22"/>
  <c r="A3" i="22"/>
  <c r="H27" i="20"/>
  <c r="G27" i="20"/>
  <c r="F27" i="20"/>
  <c r="I27" i="20" s="1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E27" i="15"/>
  <c r="D27" i="15"/>
  <c r="I26" i="15"/>
  <c r="I25" i="15"/>
  <c r="I24" i="15"/>
  <c r="I23" i="15"/>
  <c r="I22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G69" i="4"/>
  <c r="G67" i="4"/>
  <c r="G66" i="4"/>
  <c r="G65" i="4"/>
  <c r="G63" i="4"/>
  <c r="G49" i="4"/>
  <c r="G48" i="4"/>
  <c r="G47" i="4"/>
  <c r="G46" i="4"/>
  <c r="C72" i="4"/>
  <c r="C71" i="4"/>
  <c r="C70" i="4"/>
  <c r="C69" i="4"/>
  <c r="C51" i="4"/>
  <c r="C50" i="4"/>
  <c r="C49" i="4"/>
  <c r="I18" i="19" l="1"/>
  <c r="I27" i="16"/>
  <c r="I27" i="18"/>
  <c r="I18" i="15"/>
  <c r="I18" i="16"/>
  <c r="I18" i="18"/>
  <c r="I27" i="19"/>
  <c r="I18" i="20"/>
  <c r="I18" i="22"/>
  <c r="I27" i="15"/>
  <c r="I21" i="15"/>
  <c r="I21" i="22"/>
  <c r="AA3" i="1" l="1"/>
  <c r="B33" i="24" s="1"/>
  <c r="AA2" i="1"/>
  <c r="AA1" i="1"/>
  <c r="C551" i="2" s="1"/>
  <c r="A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4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/>
  <c r="E78" i="9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/>
  <c r="E63" i="9"/>
  <c r="H1103" i="2" s="1"/>
  <c r="E62" i="9"/>
  <c r="H1102" i="2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D68" i="9" s="1"/>
  <c r="H1065" i="2" s="1"/>
  <c r="H1051" i="2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E37" i="9"/>
  <c r="H998" i="2" s="1"/>
  <c r="E36" i="9"/>
  <c r="H997" i="2" s="1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/>
  <c r="D18" i="9"/>
  <c r="C18" i="9"/>
  <c r="H918" i="2" s="1"/>
  <c r="E17" i="9"/>
  <c r="H981" i="2" s="1"/>
  <c r="E16" i="9"/>
  <c r="H980" i="2" s="1"/>
  <c r="E15" i="9"/>
  <c r="E14" i="9"/>
  <c r="H978" i="2" s="1"/>
  <c r="D13" i="9"/>
  <c r="D21" i="9" s="1"/>
  <c r="H953" i="2" s="1"/>
  <c r="C13" i="9"/>
  <c r="H913" i="2" s="1"/>
  <c r="E11" i="9"/>
  <c r="H976" i="2" s="1"/>
  <c r="N42" i="8"/>
  <c r="H789" i="2" s="1"/>
  <c r="G42" i="8"/>
  <c r="J42" i="8" s="1"/>
  <c r="H669" i="2" s="1"/>
  <c r="N40" i="8"/>
  <c r="Q40" i="8" s="1"/>
  <c r="H877" i="2" s="1"/>
  <c r="H787" i="2"/>
  <c r="G40" i="8"/>
  <c r="J40" i="8" s="1"/>
  <c r="N39" i="8"/>
  <c r="H786" i="2" s="1"/>
  <c r="G39" i="8"/>
  <c r="H576" i="2" s="1"/>
  <c r="N38" i="8"/>
  <c r="H785" i="2" s="1"/>
  <c r="G38" i="8"/>
  <c r="H575" i="2" s="1"/>
  <c r="N37" i="8"/>
  <c r="H784" i="2" s="1"/>
  <c r="Q37" i="8"/>
  <c r="H874" i="2" s="1"/>
  <c r="G37" i="8"/>
  <c r="J37" i="8"/>
  <c r="H574" i="2"/>
  <c r="N36" i="8"/>
  <c r="H783" i="2" s="1"/>
  <c r="G36" i="8"/>
  <c r="H573" i="2" s="1"/>
  <c r="P35" i="8"/>
  <c r="H842" i="2" s="1"/>
  <c r="O35" i="8"/>
  <c r="H812" i="2" s="1"/>
  <c r="M35" i="8"/>
  <c r="H752" i="2" s="1"/>
  <c r="L35" i="8"/>
  <c r="K35" i="8"/>
  <c r="H692" i="2" s="1"/>
  <c r="I35" i="8"/>
  <c r="H632" i="2" s="1"/>
  <c r="H35" i="8"/>
  <c r="H602" i="2" s="1"/>
  <c r="F35" i="8"/>
  <c r="H542" i="2" s="1"/>
  <c r="E35" i="8"/>
  <c r="D35" i="8"/>
  <c r="H482" i="2"/>
  <c r="N34" i="8"/>
  <c r="Q34" i="8" s="1"/>
  <c r="G34" i="8"/>
  <c r="H571" i="2" s="1"/>
  <c r="N33" i="8"/>
  <c r="H780" i="2"/>
  <c r="Q33" i="8"/>
  <c r="H870" i="2" s="1"/>
  <c r="G33" i="8"/>
  <c r="H570" i="2" s="1"/>
  <c r="N32" i="8"/>
  <c r="Q32" i="8" s="1"/>
  <c r="H869" i="2" s="1"/>
  <c r="H779" i="2"/>
  <c r="G32" i="8"/>
  <c r="H569" i="2" s="1"/>
  <c r="N31" i="8"/>
  <c r="G31" i="8"/>
  <c r="P30" i="8"/>
  <c r="H837" i="2" s="1"/>
  <c r="O30" i="8"/>
  <c r="H807" i="2" s="1"/>
  <c r="M30" i="8"/>
  <c r="M41" i="8" s="1"/>
  <c r="L30" i="8"/>
  <c r="H717" i="2" s="1"/>
  <c r="K30" i="8"/>
  <c r="N30" i="8" s="1"/>
  <c r="H777" i="2" s="1"/>
  <c r="H687" i="2"/>
  <c r="I30" i="8"/>
  <c r="I41" i="8" s="1"/>
  <c r="H638" i="2" s="1"/>
  <c r="H30" i="8"/>
  <c r="F30" i="8"/>
  <c r="H537" i="2" s="1"/>
  <c r="E30" i="8"/>
  <c r="E41" i="8" s="1"/>
  <c r="H518" i="2" s="1"/>
  <c r="D30" i="8"/>
  <c r="D41" i="8" s="1"/>
  <c r="P28" i="8"/>
  <c r="H836" i="2"/>
  <c r="O28" i="8"/>
  <c r="H806" i="2" s="1"/>
  <c r="M28" i="8"/>
  <c r="H746" i="2" s="1"/>
  <c r="L28" i="8"/>
  <c r="H716" i="2" s="1"/>
  <c r="K28" i="8"/>
  <c r="H686" i="2" s="1"/>
  <c r="I28" i="8"/>
  <c r="H626" i="2" s="1"/>
  <c r="H28" i="8"/>
  <c r="H596" i="2" s="1"/>
  <c r="F28" i="8"/>
  <c r="H536" i="2" s="1"/>
  <c r="E28" i="8"/>
  <c r="H506" i="2" s="1"/>
  <c r="D28" i="8"/>
  <c r="N27" i="8"/>
  <c r="H775" i="2" s="1"/>
  <c r="G27" i="8"/>
  <c r="J27" i="8" s="1"/>
  <c r="N26" i="8"/>
  <c r="Q26" i="8" s="1"/>
  <c r="H864" i="2" s="1"/>
  <c r="G26" i="8"/>
  <c r="H564" i="2" s="1"/>
  <c r="N25" i="8"/>
  <c r="Q25" i="8" s="1"/>
  <c r="H863" i="2" s="1"/>
  <c r="G25" i="8"/>
  <c r="J25" i="8" s="1"/>
  <c r="H653" i="2" s="1"/>
  <c r="N24" i="8"/>
  <c r="Q24" i="8" s="1"/>
  <c r="H862" i="2" s="1"/>
  <c r="G24" i="8"/>
  <c r="J24" i="8" s="1"/>
  <c r="H652" i="2" s="1"/>
  <c r="N23" i="8"/>
  <c r="Q23" i="8" s="1"/>
  <c r="R23" i="8" s="1"/>
  <c r="G23" i="8"/>
  <c r="J23" i="8" s="1"/>
  <c r="N22" i="8"/>
  <c r="H771" i="2" s="1"/>
  <c r="G22" i="8"/>
  <c r="J22" i="8" s="1"/>
  <c r="H651" i="2" s="1"/>
  <c r="N20" i="8"/>
  <c r="G20" i="8"/>
  <c r="J20" i="8" s="1"/>
  <c r="H65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N18" i="8"/>
  <c r="H768" i="2" s="1"/>
  <c r="G18" i="8"/>
  <c r="H558" i="2" s="1"/>
  <c r="N17" i="8"/>
  <c r="H767" i="2" s="1"/>
  <c r="G17" i="8"/>
  <c r="H557" i="2" s="1"/>
  <c r="N16" i="8"/>
  <c r="Q16" i="8" s="1"/>
  <c r="H856" i="2" s="1"/>
  <c r="G16" i="8"/>
  <c r="N15" i="8"/>
  <c r="Q15" i="8" s="1"/>
  <c r="H855" i="2" s="1"/>
  <c r="G15" i="8"/>
  <c r="J15" i="8" s="1"/>
  <c r="H645" i="2" s="1"/>
  <c r="N14" i="8"/>
  <c r="H764" i="2" s="1"/>
  <c r="G14" i="8"/>
  <c r="N13" i="8"/>
  <c r="Q13" i="8" s="1"/>
  <c r="H853" i="2" s="1"/>
  <c r="G13" i="8"/>
  <c r="J13" i="8" s="1"/>
  <c r="H643" i="2" s="1"/>
  <c r="N12" i="8"/>
  <c r="G12" i="8"/>
  <c r="J12" i="8" s="1"/>
  <c r="N11" i="8"/>
  <c r="Q11" i="8" s="1"/>
  <c r="H851" i="2" s="1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 s="1"/>
  <c r="D26" i="7"/>
  <c r="H253" i="2" s="1"/>
  <c r="C26" i="7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 s="1"/>
  <c r="F14" i="7"/>
  <c r="H285" i="2" s="1"/>
  <c r="E14" i="7"/>
  <c r="L14" i="7" s="1"/>
  <c r="H417" i="2" s="1"/>
  <c r="D14" i="7"/>
  <c r="C14" i="7"/>
  <c r="H219" i="2"/>
  <c r="M13" i="7"/>
  <c r="M17" i="7" s="1"/>
  <c r="H442" i="2" s="1"/>
  <c r="J13" i="7"/>
  <c r="H372" i="2" s="1"/>
  <c r="I13" i="7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D29" i="5"/>
  <c r="C29" i="5"/>
  <c r="H142" i="2" s="1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G34" i="4" s="1"/>
  <c r="H93" i="2" s="1"/>
  <c r="D28" i="4"/>
  <c r="H22" i="4"/>
  <c r="H26" i="4" s="1"/>
  <c r="G22" i="4"/>
  <c r="G26" i="4" s="1"/>
  <c r="D20" i="4"/>
  <c r="H18" i="4"/>
  <c r="C13" i="7" s="1"/>
  <c r="G18" i="4"/>
  <c r="E7" i="14" s="1"/>
  <c r="K17" i="7"/>
  <c r="H398" i="2" s="1"/>
  <c r="H477" i="2"/>
  <c r="H945" i="2"/>
  <c r="H1033" i="2"/>
  <c r="H747" i="2"/>
  <c r="H979" i="2"/>
  <c r="H950" i="2"/>
  <c r="H1121" i="2"/>
  <c r="E17" i="7"/>
  <c r="H266" i="2" s="1"/>
  <c r="H1193" i="2"/>
  <c r="H228" i="2"/>
  <c r="H404" i="2"/>
  <c r="K31" i="7"/>
  <c r="H412" i="2" s="1"/>
  <c r="H231" i="2"/>
  <c r="D17" i="7"/>
  <c r="H244" i="2" s="1"/>
  <c r="H241" i="2"/>
  <c r="H774" i="2"/>
  <c r="H512" i="2"/>
  <c r="P41" i="8"/>
  <c r="E13" i="14"/>
  <c r="H1297" i="2"/>
  <c r="B52" i="5"/>
  <c r="B40" i="7"/>
  <c r="C48" i="8"/>
  <c r="H848" i="2"/>
  <c r="K34" i="7"/>
  <c r="H415" i="2" s="1"/>
  <c r="M31" i="7"/>
  <c r="H456" i="2" s="1"/>
  <c r="H871" i="2"/>
  <c r="H664" i="2"/>
  <c r="Q39" i="8"/>
  <c r="H876" i="2" s="1"/>
  <c r="Q42" i="8"/>
  <c r="H879" i="2"/>
  <c r="C315" i="2" l="1"/>
  <c r="C199" i="2"/>
  <c r="C323" i="2"/>
  <c r="C434" i="2"/>
  <c r="C261" i="2"/>
  <c r="C385" i="2"/>
  <c r="C500" i="2"/>
  <c r="C192" i="2"/>
  <c r="C428" i="2"/>
  <c r="C253" i="2"/>
  <c r="C377" i="2"/>
  <c r="C487" i="2"/>
  <c r="C223" i="2"/>
  <c r="C285" i="2"/>
  <c r="C346" i="2"/>
  <c r="C404" i="2"/>
  <c r="C454" i="2"/>
  <c r="C538" i="2"/>
  <c r="C230" i="2"/>
  <c r="C292" i="2"/>
  <c r="C354" i="2"/>
  <c r="C410" i="2"/>
  <c r="C461" i="2"/>
  <c r="C10" i="2"/>
  <c r="A5" i="24"/>
  <c r="B31" i="22"/>
  <c r="B31" i="24"/>
  <c r="L23" i="7"/>
  <c r="H426" i="2" s="1"/>
  <c r="C207" i="2"/>
  <c r="C238" i="2"/>
  <c r="C268" i="2"/>
  <c r="C300" i="2"/>
  <c r="C331" i="2"/>
  <c r="C361" i="2"/>
  <c r="C391" i="2"/>
  <c r="C416" i="2"/>
  <c r="C441" i="2"/>
  <c r="C469" i="2"/>
  <c r="C513" i="2"/>
  <c r="C564" i="2"/>
  <c r="C184" i="2"/>
  <c r="C214" i="2"/>
  <c r="C245" i="2"/>
  <c r="C277" i="2"/>
  <c r="C308" i="2"/>
  <c r="C338" i="2"/>
  <c r="C369" i="2"/>
  <c r="C397" i="2"/>
  <c r="C422" i="2"/>
  <c r="C447" i="2"/>
  <c r="C477" i="2"/>
  <c r="C525" i="2"/>
  <c r="C576" i="2"/>
  <c r="J17" i="7"/>
  <c r="H376" i="2" s="1"/>
  <c r="E82" i="9"/>
  <c r="H1119" i="2" s="1"/>
  <c r="C619" i="2"/>
  <c r="C669" i="2"/>
  <c r="C719" i="2"/>
  <c r="C235" i="2"/>
  <c r="C324" i="2"/>
  <c r="C423" i="2"/>
  <c r="C545" i="2"/>
  <c r="C756" i="2"/>
  <c r="C830" i="2"/>
  <c r="C182" i="2"/>
  <c r="C190" i="2"/>
  <c r="C197" i="2"/>
  <c r="C205" i="2"/>
  <c r="C212" i="2"/>
  <c r="C221" i="2"/>
  <c r="C228" i="2"/>
  <c r="C236" i="2"/>
  <c r="C243" i="2"/>
  <c r="C251" i="2"/>
  <c r="C259" i="2"/>
  <c r="C267" i="2"/>
  <c r="C275" i="2"/>
  <c r="C283" i="2"/>
  <c r="C290" i="2"/>
  <c r="C298" i="2"/>
  <c r="C306" i="2"/>
  <c r="C313" i="2"/>
  <c r="C321" i="2"/>
  <c r="C329" i="2"/>
  <c r="C337" i="2"/>
  <c r="C344" i="2"/>
  <c r="C352" i="2"/>
  <c r="C359" i="2"/>
  <c r="C367" i="2"/>
  <c r="C375" i="2"/>
  <c r="C383" i="2"/>
  <c r="C390" i="2"/>
  <c r="C396" i="2"/>
  <c r="C402" i="2"/>
  <c r="C408" i="2"/>
  <c r="C415" i="2"/>
  <c r="C421" i="2"/>
  <c r="C427" i="2"/>
  <c r="C433" i="2"/>
  <c r="C439" i="2"/>
  <c r="C446" i="2"/>
  <c r="C452" i="2"/>
  <c r="C458" i="2"/>
  <c r="C467" i="2"/>
  <c r="C475" i="2"/>
  <c r="C483" i="2"/>
  <c r="C495" i="2"/>
  <c r="C508" i="2"/>
  <c r="C521" i="2"/>
  <c r="C533" i="2"/>
  <c r="C546" i="2"/>
  <c r="C559" i="2"/>
  <c r="C571" i="2"/>
  <c r="C584" i="2"/>
  <c r="C597" i="2"/>
  <c r="C612" i="2"/>
  <c r="C630" i="2"/>
  <c r="C646" i="2"/>
  <c r="C663" i="2"/>
  <c r="C680" i="2"/>
  <c r="C696" i="2"/>
  <c r="C713" i="2"/>
  <c r="C730" i="2"/>
  <c r="C191" i="2"/>
  <c r="C225" i="2"/>
  <c r="C256" i="2"/>
  <c r="C282" i="2"/>
  <c r="C314" i="2"/>
  <c r="C343" i="2"/>
  <c r="C372" i="2"/>
  <c r="C406" i="2"/>
  <c r="C448" i="2"/>
  <c r="C485" i="2"/>
  <c r="C526" i="2"/>
  <c r="C601" i="2"/>
  <c r="C681" i="2"/>
  <c r="C747" i="2"/>
  <c r="C800" i="2"/>
  <c r="C948" i="2"/>
  <c r="C1133" i="2"/>
  <c r="C589" i="2"/>
  <c r="C636" i="2"/>
  <c r="C686" i="2"/>
  <c r="C739" i="2"/>
  <c r="C266" i="2"/>
  <c r="C355" i="2"/>
  <c r="C463" i="2"/>
  <c r="C623" i="2"/>
  <c r="C1262" i="2"/>
  <c r="C186" i="2"/>
  <c r="C194" i="2"/>
  <c r="C201" i="2"/>
  <c r="C209" i="2"/>
  <c r="C216" i="2"/>
  <c r="C224" i="2"/>
  <c r="C232" i="2"/>
  <c r="C240" i="2"/>
  <c r="C247" i="2"/>
  <c r="C255" i="2"/>
  <c r="C263" i="2"/>
  <c r="C271" i="2"/>
  <c r="C279" i="2"/>
  <c r="C286" i="2"/>
  <c r="C294" i="2"/>
  <c r="C302" i="2"/>
  <c r="C310" i="2"/>
  <c r="C317" i="2"/>
  <c r="C325" i="2"/>
  <c r="C333" i="2"/>
  <c r="C340" i="2"/>
  <c r="C348" i="2"/>
  <c r="C356" i="2"/>
  <c r="C363" i="2"/>
  <c r="C371" i="2"/>
  <c r="C379" i="2"/>
  <c r="C386" i="2"/>
  <c r="C393" i="2"/>
  <c r="C399" i="2"/>
  <c r="C405" i="2"/>
  <c r="C411" i="2"/>
  <c r="C418" i="2"/>
  <c r="C424" i="2"/>
  <c r="C430" i="2"/>
  <c r="C436" i="2"/>
  <c r="C443" i="2"/>
  <c r="C449" i="2"/>
  <c r="C455" i="2"/>
  <c r="C462" i="2"/>
  <c r="C471" i="2"/>
  <c r="C480" i="2"/>
  <c r="C489" i="2"/>
  <c r="C502" i="2"/>
  <c r="C514" i="2"/>
  <c r="C527" i="2"/>
  <c r="C539" i="2"/>
  <c r="C552" i="2"/>
  <c r="C565" i="2"/>
  <c r="C578" i="2"/>
  <c r="C591" i="2"/>
  <c r="C605" i="2"/>
  <c r="C620" i="2"/>
  <c r="C637" i="2"/>
  <c r="C655" i="2"/>
  <c r="C671" i="2"/>
  <c r="C688" i="2"/>
  <c r="C705" i="2"/>
  <c r="C721" i="2"/>
  <c r="A6" i="6"/>
  <c r="C208" i="2"/>
  <c r="C239" i="2"/>
  <c r="C269" i="2"/>
  <c r="C299" i="2"/>
  <c r="C326" i="2"/>
  <c r="C357" i="2"/>
  <c r="C389" i="2"/>
  <c r="C426" i="2"/>
  <c r="C468" i="2"/>
  <c r="C507" i="2"/>
  <c r="C566" i="2"/>
  <c r="C643" i="2"/>
  <c r="C720" i="2"/>
  <c r="C767" i="2"/>
  <c r="C867" i="2"/>
  <c r="C1018" i="2"/>
  <c r="C602" i="2"/>
  <c r="C652" i="2"/>
  <c r="C702" i="2"/>
  <c r="C204" i="2"/>
  <c r="C293" i="2"/>
  <c r="C382" i="2"/>
  <c r="C501" i="2"/>
  <c r="C701" i="2"/>
  <c r="C980" i="2"/>
  <c r="A6" i="7"/>
  <c r="C188" i="2"/>
  <c r="C196" i="2"/>
  <c r="C203" i="2"/>
  <c r="C210" i="2"/>
  <c r="C219" i="2"/>
  <c r="C226" i="2"/>
  <c r="C234" i="2"/>
  <c r="C241" i="2"/>
  <c r="C249" i="2"/>
  <c r="C257" i="2"/>
  <c r="C265" i="2"/>
  <c r="C273" i="2"/>
  <c r="C281" i="2"/>
  <c r="C288" i="2"/>
  <c r="C296" i="2"/>
  <c r="C304" i="2"/>
  <c r="C311" i="2"/>
  <c r="C319" i="2"/>
  <c r="C327" i="2"/>
  <c r="C335" i="2"/>
  <c r="C342" i="2"/>
  <c r="C350" i="2"/>
  <c r="C358" i="2"/>
  <c r="C365" i="2"/>
  <c r="C373" i="2"/>
  <c r="C381" i="2"/>
  <c r="C388" i="2"/>
  <c r="C394" i="2"/>
  <c r="C400" i="2"/>
  <c r="C407" i="2"/>
  <c r="C413" i="2"/>
  <c r="C419" i="2"/>
  <c r="C425" i="2"/>
  <c r="C431" i="2"/>
  <c r="C438" i="2"/>
  <c r="C444" i="2"/>
  <c r="C451" i="2"/>
  <c r="C457" i="2"/>
  <c r="C464" i="2"/>
  <c r="C474" i="2"/>
  <c r="C481" i="2"/>
  <c r="C494" i="2"/>
  <c r="C506" i="2"/>
  <c r="C519" i="2"/>
  <c r="C532" i="2"/>
  <c r="C544" i="2"/>
  <c r="C557" i="2"/>
  <c r="C570" i="2"/>
  <c r="C583" i="2"/>
  <c r="C595" i="2"/>
  <c r="C611" i="2"/>
  <c r="C627" i="2"/>
  <c r="C644" i="2"/>
  <c r="C661" i="2"/>
  <c r="C677" i="2"/>
  <c r="C694" i="2"/>
  <c r="C711" i="2"/>
  <c r="C727" i="2"/>
  <c r="C189" i="2"/>
  <c r="C222" i="2"/>
  <c r="C250" i="2"/>
  <c r="C280" i="2"/>
  <c r="C309" i="2"/>
  <c r="C339" i="2"/>
  <c r="C368" i="2"/>
  <c r="C403" i="2"/>
  <c r="C440" i="2"/>
  <c r="C482" i="2"/>
  <c r="C523" i="2"/>
  <c r="C582" i="2"/>
  <c r="C659" i="2"/>
  <c r="C740" i="2"/>
  <c r="C776" i="2"/>
  <c r="C905" i="2"/>
  <c r="C1060" i="2"/>
  <c r="C540" i="2"/>
  <c r="C558" i="2"/>
  <c r="C579" i="2"/>
  <c r="C599" i="2"/>
  <c r="C615" i="2"/>
  <c r="C638" i="2"/>
  <c r="C657" i="2"/>
  <c r="C676" i="2"/>
  <c r="C698" i="2"/>
  <c r="C715" i="2"/>
  <c r="C734" i="2"/>
  <c r="C745" i="2"/>
  <c r="C755" i="2"/>
  <c r="C763" i="2"/>
  <c r="C773" i="2"/>
  <c r="C796" i="2"/>
  <c r="C822" i="2"/>
  <c r="C862" i="2"/>
  <c r="C894" i="2"/>
  <c r="C932" i="2"/>
  <c r="C975" i="2"/>
  <c r="C1012" i="2"/>
  <c r="C1044" i="2"/>
  <c r="C1089" i="2"/>
  <c r="C1238" i="2"/>
  <c r="C54" i="2"/>
  <c r="C466" i="2"/>
  <c r="C472" i="2"/>
  <c r="C478" i="2"/>
  <c r="C484" i="2"/>
  <c r="C491" i="2"/>
  <c r="C497" i="2"/>
  <c r="C503" i="2"/>
  <c r="C509" i="2"/>
  <c r="C516" i="2"/>
  <c r="C522" i="2"/>
  <c r="C528" i="2"/>
  <c r="C535" i="2"/>
  <c r="C541" i="2"/>
  <c r="C548" i="2"/>
  <c r="C554" i="2"/>
  <c r="C560" i="2"/>
  <c r="C567" i="2"/>
  <c r="C573" i="2"/>
  <c r="C580" i="2"/>
  <c r="C586" i="2"/>
  <c r="C592" i="2"/>
  <c r="C598" i="2"/>
  <c r="C606" i="2"/>
  <c r="C614" i="2"/>
  <c r="C624" i="2"/>
  <c r="C631" i="2"/>
  <c r="C639" i="2"/>
  <c r="C649" i="2"/>
  <c r="C656" i="2"/>
  <c r="C664" i="2"/>
  <c r="C674" i="2"/>
  <c r="C682" i="2"/>
  <c r="C689" i="2"/>
  <c r="C699" i="2"/>
  <c r="C706" i="2"/>
  <c r="C714" i="2"/>
  <c r="C724" i="2"/>
  <c r="C731" i="2"/>
  <c r="C181" i="2"/>
  <c r="C198" i="2"/>
  <c r="C213" i="2"/>
  <c r="C227" i="2"/>
  <c r="C244" i="2"/>
  <c r="C258" i="2"/>
  <c r="C272" i="2"/>
  <c r="C289" i="2"/>
  <c r="C301" i="2"/>
  <c r="C316" i="2"/>
  <c r="C332" i="2"/>
  <c r="C347" i="2"/>
  <c r="C360" i="2"/>
  <c r="C376" i="2"/>
  <c r="C392" i="2"/>
  <c r="C412" i="2"/>
  <c r="C435" i="2"/>
  <c r="C450" i="2"/>
  <c r="C470" i="2"/>
  <c r="C493" i="2"/>
  <c r="C512" i="2"/>
  <c r="C529" i="2"/>
  <c r="C550" i="2"/>
  <c r="C569" i="2"/>
  <c r="C588" i="2"/>
  <c r="C610" i="2"/>
  <c r="C626" i="2"/>
  <c r="C645" i="2"/>
  <c r="C668" i="2"/>
  <c r="C687" i="2"/>
  <c r="C704" i="2"/>
  <c r="C726" i="2"/>
  <c r="C741" i="2"/>
  <c r="C749" i="2"/>
  <c r="C760" i="2"/>
  <c r="C768" i="2"/>
  <c r="C779" i="2"/>
  <c r="C812" i="2"/>
  <c r="C841" i="2"/>
  <c r="C873" i="2"/>
  <c r="C916" i="2"/>
  <c r="C954" i="2"/>
  <c r="C991" i="2"/>
  <c r="C1034" i="2"/>
  <c r="C1066" i="2"/>
  <c r="C1153" i="2"/>
  <c r="C1327" i="2"/>
  <c r="C486" i="2"/>
  <c r="C492" i="2"/>
  <c r="C498" i="2"/>
  <c r="C505" i="2"/>
  <c r="C511" i="2"/>
  <c r="C517" i="2"/>
  <c r="C524" i="2"/>
  <c r="C530" i="2"/>
  <c r="C536" i="2"/>
  <c r="C542" i="2"/>
  <c r="C549" i="2"/>
  <c r="C556" i="2"/>
  <c r="C562" i="2"/>
  <c r="C568" i="2"/>
  <c r="C575" i="2"/>
  <c r="C581" i="2"/>
  <c r="C587" i="2"/>
  <c r="C594" i="2"/>
  <c r="C600" i="2"/>
  <c r="C608" i="2"/>
  <c r="C617" i="2"/>
  <c r="C625" i="2"/>
  <c r="C633" i="2"/>
  <c r="C642" i="2"/>
  <c r="C650" i="2"/>
  <c r="C658" i="2"/>
  <c r="C667" i="2"/>
  <c r="C675" i="2"/>
  <c r="C683" i="2"/>
  <c r="C693" i="2"/>
  <c r="C700" i="2"/>
  <c r="C708" i="2"/>
  <c r="C717" i="2"/>
  <c r="C725" i="2"/>
  <c r="C735" i="2"/>
  <c r="C187" i="2"/>
  <c r="C200" i="2"/>
  <c r="C215" i="2"/>
  <c r="C233" i="2"/>
  <c r="C248" i="2"/>
  <c r="C260" i="2"/>
  <c r="C276" i="2"/>
  <c r="C291" i="2"/>
  <c r="C305" i="2"/>
  <c r="C322" i="2"/>
  <c r="C334" i="2"/>
  <c r="C349" i="2"/>
  <c r="C366" i="2"/>
  <c r="C380" i="2"/>
  <c r="C395" i="2"/>
  <c r="C417" i="2"/>
  <c r="C437" i="2"/>
  <c r="C456" i="2"/>
  <c r="C479" i="2"/>
  <c r="C496" i="2"/>
  <c r="C515" i="2"/>
  <c r="C537" i="2"/>
  <c r="C555" i="2"/>
  <c r="C572" i="2"/>
  <c r="C593" i="2"/>
  <c r="C613" i="2"/>
  <c r="C632" i="2"/>
  <c r="C654" i="2"/>
  <c r="C670" i="2"/>
  <c r="C690" i="2"/>
  <c r="C712" i="2"/>
  <c r="C732" i="2"/>
  <c r="C742" i="2"/>
  <c r="C752" i="2"/>
  <c r="C761" i="2"/>
  <c r="C771" i="2"/>
  <c r="C792" i="2"/>
  <c r="C816" i="2"/>
  <c r="C846" i="2"/>
  <c r="C889" i="2"/>
  <c r="C927" i="2"/>
  <c r="C959" i="2"/>
  <c r="C1002" i="2"/>
  <c r="C1039" i="2"/>
  <c r="C1076" i="2"/>
  <c r="C1218" i="2"/>
  <c r="D43" i="8"/>
  <c r="H490" i="2" s="1"/>
  <c r="C74" i="2"/>
  <c r="C30" i="2"/>
  <c r="C1282" i="2"/>
  <c r="C1198" i="2"/>
  <c r="C1109" i="2"/>
  <c r="C1071" i="2"/>
  <c r="C1050" i="2"/>
  <c r="C1028" i="2"/>
  <c r="C1007" i="2"/>
  <c r="C986" i="2"/>
  <c r="C964" i="2"/>
  <c r="C943" i="2"/>
  <c r="C922" i="2"/>
  <c r="C899" i="2"/>
  <c r="C878" i="2"/>
  <c r="C857" i="2"/>
  <c r="C835" i="2"/>
  <c r="C820" i="2"/>
  <c r="C804" i="2"/>
  <c r="C788" i="2"/>
  <c r="C775" i="2"/>
  <c r="C769" i="2"/>
  <c r="C764" i="2"/>
  <c r="C759" i="2"/>
  <c r="C753" i="2"/>
  <c r="C748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141" i="2"/>
  <c r="C1303" i="2"/>
  <c r="C1173" i="2"/>
  <c r="C1082" i="2"/>
  <c r="C1055" i="2"/>
  <c r="C1023" i="2"/>
  <c r="C996" i="2"/>
  <c r="C970" i="2"/>
  <c r="C938" i="2"/>
  <c r="C910" i="2"/>
  <c r="C883" i="2"/>
  <c r="C851" i="2"/>
  <c r="C826" i="2"/>
  <c r="C808" i="2"/>
  <c r="C784" i="2"/>
  <c r="C772" i="2"/>
  <c r="C765" i="2"/>
  <c r="C757" i="2"/>
  <c r="C751" i="2"/>
  <c r="C744" i="2"/>
  <c r="C737" i="2"/>
  <c r="C723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1" i="2"/>
  <c r="C341" i="2"/>
  <c r="C330" i="2"/>
  <c r="C318" i="2"/>
  <c r="C307" i="2"/>
  <c r="C297" i="2"/>
  <c r="C284" i="2"/>
  <c r="C274" i="2"/>
  <c r="C264" i="2"/>
  <c r="C252" i="2"/>
  <c r="C242" i="2"/>
  <c r="C231" i="2"/>
  <c r="C218" i="2"/>
  <c r="C206" i="2"/>
  <c r="C195" i="2"/>
  <c r="C183" i="2"/>
  <c r="C736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L26" i="7"/>
  <c r="H429" i="2" s="1"/>
  <c r="E54" i="9"/>
  <c r="H1094" i="2" s="1"/>
  <c r="C21" i="9"/>
  <c r="H921" i="2" s="1"/>
  <c r="H577" i="2"/>
  <c r="C746" i="2"/>
  <c r="C750" i="2"/>
  <c r="C754" i="2"/>
  <c r="C758" i="2"/>
  <c r="C762" i="2"/>
  <c r="C766" i="2"/>
  <c r="C770" i="2"/>
  <c r="C774" i="2"/>
  <c r="C778" i="2"/>
  <c r="C783" i="2"/>
  <c r="C787" i="2"/>
  <c r="C791" i="2"/>
  <c r="C795" i="2"/>
  <c r="C799" i="2"/>
  <c r="C803" i="2"/>
  <c r="C807" i="2"/>
  <c r="C811" i="2"/>
  <c r="C815" i="2"/>
  <c r="C819" i="2"/>
  <c r="C821" i="2"/>
  <c r="C825" i="2"/>
  <c r="C829" i="2"/>
  <c r="C834" i="2"/>
  <c r="C839" i="2"/>
  <c r="C845" i="2"/>
  <c r="C850" i="2"/>
  <c r="C855" i="2"/>
  <c r="C861" i="2"/>
  <c r="C866" i="2"/>
  <c r="C871" i="2"/>
  <c r="C877" i="2"/>
  <c r="C882" i="2"/>
  <c r="C887" i="2"/>
  <c r="C893" i="2"/>
  <c r="C898" i="2"/>
  <c r="C903" i="2"/>
  <c r="C909" i="2"/>
  <c r="C915" i="2"/>
  <c r="C920" i="2"/>
  <c r="C926" i="2"/>
  <c r="C931" i="2"/>
  <c r="C936" i="2"/>
  <c r="C942" i="2"/>
  <c r="C947" i="2"/>
  <c r="C952" i="2"/>
  <c r="C958" i="2"/>
  <c r="C963" i="2"/>
  <c r="C968" i="2"/>
  <c r="C974" i="2"/>
  <c r="C979" i="2"/>
  <c r="C984" i="2"/>
  <c r="C990" i="2"/>
  <c r="C995" i="2"/>
  <c r="C1000" i="2"/>
  <c r="C1006" i="2"/>
  <c r="C1011" i="2"/>
  <c r="C1016" i="2"/>
  <c r="C1022" i="2"/>
  <c r="C1027" i="2"/>
  <c r="C1032" i="2"/>
  <c r="C1038" i="2"/>
  <c r="C1043" i="2"/>
  <c r="C1048" i="2"/>
  <c r="C1054" i="2"/>
  <c r="C1059" i="2"/>
  <c r="C1064" i="2"/>
  <c r="C1070" i="2"/>
  <c r="C1075" i="2"/>
  <c r="C1080" i="2"/>
  <c r="C1086" i="2"/>
  <c r="C1105" i="2"/>
  <c r="C1125" i="2"/>
  <c r="C1149" i="2"/>
  <c r="C1169" i="2"/>
  <c r="C1189" i="2"/>
  <c r="C1214" i="2"/>
  <c r="C1234" i="2"/>
  <c r="C1254" i="2"/>
  <c r="C1278" i="2"/>
  <c r="C1299" i="2"/>
  <c r="C1319" i="2"/>
  <c r="C6" i="2"/>
  <c r="C26" i="2"/>
  <c r="C46" i="2"/>
  <c r="C157" i="2"/>
  <c r="C780" i="2"/>
  <c r="C785" i="2"/>
  <c r="C789" i="2"/>
  <c r="C793" i="2"/>
  <c r="C797" i="2"/>
  <c r="C801" i="2"/>
  <c r="C805" i="2"/>
  <c r="C809" i="2"/>
  <c r="C813" i="2"/>
  <c r="C817" i="2"/>
  <c r="A5" i="11"/>
  <c r="C823" i="2"/>
  <c r="C827" i="2"/>
  <c r="C831" i="2"/>
  <c r="C837" i="2"/>
  <c r="C842" i="2"/>
  <c r="C847" i="2"/>
  <c r="C853" i="2"/>
  <c r="C858" i="2"/>
  <c r="C863" i="2"/>
  <c r="C869" i="2"/>
  <c r="C874" i="2"/>
  <c r="C879" i="2"/>
  <c r="C885" i="2"/>
  <c r="C890" i="2"/>
  <c r="C895" i="2"/>
  <c r="C901" i="2"/>
  <c r="C906" i="2"/>
  <c r="C912" i="2"/>
  <c r="C918" i="2"/>
  <c r="C923" i="2"/>
  <c r="C928" i="2"/>
  <c r="C934" i="2"/>
  <c r="C939" i="2"/>
  <c r="C944" i="2"/>
  <c r="C950" i="2"/>
  <c r="C955" i="2"/>
  <c r="C960" i="2"/>
  <c r="C966" i="2"/>
  <c r="C971" i="2"/>
  <c r="C976" i="2"/>
  <c r="C982" i="2"/>
  <c r="C987" i="2"/>
  <c r="C992" i="2"/>
  <c r="C998" i="2"/>
  <c r="C1003" i="2"/>
  <c r="C1008" i="2"/>
  <c r="C1014" i="2"/>
  <c r="C1019" i="2"/>
  <c r="C1024" i="2"/>
  <c r="C1030" i="2"/>
  <c r="C1035" i="2"/>
  <c r="C1040" i="2"/>
  <c r="C1046" i="2"/>
  <c r="C1051" i="2"/>
  <c r="C1056" i="2"/>
  <c r="C1062" i="2"/>
  <c r="C1067" i="2"/>
  <c r="C1072" i="2"/>
  <c r="C1078" i="2"/>
  <c r="C1083" i="2"/>
  <c r="C1093" i="2"/>
  <c r="C1117" i="2"/>
  <c r="C1137" i="2"/>
  <c r="C1157" i="2"/>
  <c r="C1181" i="2"/>
  <c r="C1202" i="2"/>
  <c r="C1222" i="2"/>
  <c r="C1246" i="2"/>
  <c r="C1266" i="2"/>
  <c r="C1286" i="2"/>
  <c r="C1311" i="2"/>
  <c r="C1331" i="2"/>
  <c r="C14" i="2"/>
  <c r="C38" i="2"/>
  <c r="C58" i="2"/>
  <c r="C124" i="2"/>
  <c r="C777" i="2"/>
  <c r="C782" i="2"/>
  <c r="C786" i="2"/>
  <c r="C790" i="2"/>
  <c r="C794" i="2"/>
  <c r="C798" i="2"/>
  <c r="C802" i="2"/>
  <c r="C806" i="2"/>
  <c r="C810" i="2"/>
  <c r="C814" i="2"/>
  <c r="C818" i="2"/>
  <c r="A6" i="5"/>
  <c r="C824" i="2"/>
  <c r="C828" i="2"/>
  <c r="C833" i="2"/>
  <c r="C838" i="2"/>
  <c r="C843" i="2"/>
  <c r="C849" i="2"/>
  <c r="C854" i="2"/>
  <c r="C859" i="2"/>
  <c r="C865" i="2"/>
  <c r="C870" i="2"/>
  <c r="C875" i="2"/>
  <c r="C881" i="2"/>
  <c r="C886" i="2"/>
  <c r="C891" i="2"/>
  <c r="C897" i="2"/>
  <c r="C902" i="2"/>
  <c r="C907" i="2"/>
  <c r="C914" i="2"/>
  <c r="C919" i="2"/>
  <c r="C924" i="2"/>
  <c r="C930" i="2"/>
  <c r="C935" i="2"/>
  <c r="C940" i="2"/>
  <c r="C946" i="2"/>
  <c r="C951" i="2"/>
  <c r="C956" i="2"/>
  <c r="C962" i="2"/>
  <c r="C967" i="2"/>
  <c r="C972" i="2"/>
  <c r="C978" i="2"/>
  <c r="C983" i="2"/>
  <c r="C988" i="2"/>
  <c r="C994" i="2"/>
  <c r="C999" i="2"/>
  <c r="C1004" i="2"/>
  <c r="C1010" i="2"/>
  <c r="C1015" i="2"/>
  <c r="C1020" i="2"/>
  <c r="C1026" i="2"/>
  <c r="C1031" i="2"/>
  <c r="C1036" i="2"/>
  <c r="C1042" i="2"/>
  <c r="C1047" i="2"/>
  <c r="C1052" i="2"/>
  <c r="C1058" i="2"/>
  <c r="C1063" i="2"/>
  <c r="C1068" i="2"/>
  <c r="C1074" i="2"/>
  <c r="C1079" i="2"/>
  <c r="C1084" i="2"/>
  <c r="C1101" i="2"/>
  <c r="C1121" i="2"/>
  <c r="C1141" i="2"/>
  <c r="C1165" i="2"/>
  <c r="C1185" i="2"/>
  <c r="C1206" i="2"/>
  <c r="C1230" i="2"/>
  <c r="C1250" i="2"/>
  <c r="C1270" i="2"/>
  <c r="C1294" i="2"/>
  <c r="C1315" i="2"/>
  <c r="C1335" i="2"/>
  <c r="C22" i="2"/>
  <c r="C42" i="2"/>
  <c r="C63" i="2"/>
  <c r="D87" i="9"/>
  <c r="H1081" i="2" s="1"/>
  <c r="H1008" i="2"/>
  <c r="H772" i="2"/>
  <c r="E14" i="14"/>
  <c r="C76" i="2"/>
  <c r="C832" i="2"/>
  <c r="C836" i="2"/>
  <c r="C840" i="2"/>
  <c r="C844" i="2"/>
  <c r="C848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1029" i="2"/>
  <c r="C1033" i="2"/>
  <c r="C1037" i="2"/>
  <c r="C1041" i="2"/>
  <c r="C1045" i="2"/>
  <c r="C1049" i="2"/>
  <c r="C1053" i="2"/>
  <c r="C1057" i="2"/>
  <c r="C1061" i="2"/>
  <c r="C1065" i="2"/>
  <c r="C1069" i="2"/>
  <c r="C1073" i="2"/>
  <c r="C1077" i="2"/>
  <c r="C1081" i="2"/>
  <c r="C1085" i="2"/>
  <c r="C1097" i="2"/>
  <c r="C1113" i="2"/>
  <c r="C1129" i="2"/>
  <c r="C1145" i="2"/>
  <c r="C1161" i="2"/>
  <c r="C1177" i="2"/>
  <c r="C1193" i="2"/>
  <c r="C1210" i="2"/>
  <c r="C1226" i="2"/>
  <c r="C1242" i="2"/>
  <c r="C1258" i="2"/>
  <c r="C1274" i="2"/>
  <c r="C1290" i="2"/>
  <c r="C1307" i="2"/>
  <c r="C1323" i="2"/>
  <c r="A6" i="4"/>
  <c r="C18" i="2"/>
  <c r="C34" i="2"/>
  <c r="C50" i="2"/>
  <c r="C173" i="2"/>
  <c r="C108" i="2"/>
  <c r="C92" i="2"/>
  <c r="D45" i="9"/>
  <c r="H974" i="2" s="1"/>
  <c r="E149" i="11"/>
  <c r="H1325" i="2" s="1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18" i="2"/>
  <c r="C1322" i="2"/>
  <c r="C1326" i="2"/>
  <c r="C1330" i="2"/>
  <c r="C1334" i="2"/>
  <c r="A5" i="10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177" i="2"/>
  <c r="C161" i="2"/>
  <c r="C145" i="2"/>
  <c r="C129" i="2"/>
  <c r="C112" i="2"/>
  <c r="C96" i="2"/>
  <c r="C80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7" i="2"/>
  <c r="C169" i="2"/>
  <c r="C153" i="2"/>
  <c r="C137" i="2"/>
  <c r="C120" i="2"/>
  <c r="C104" i="2"/>
  <c r="C88" i="2"/>
  <c r="A3" i="14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71" i="2"/>
  <c r="C165" i="2"/>
  <c r="C149" i="2"/>
  <c r="C133" i="2"/>
  <c r="C116" i="2"/>
  <c r="C100" i="2"/>
  <c r="C84" i="2"/>
  <c r="H82" i="2"/>
  <c r="F107" i="9"/>
  <c r="G70" i="4" s="1"/>
  <c r="H119" i="2" s="1"/>
  <c r="H1043" i="2"/>
  <c r="E92" i="9"/>
  <c r="H1129" i="2" s="1"/>
  <c r="C87" i="9"/>
  <c r="H1038" i="2" s="1"/>
  <c r="J33" i="8"/>
  <c r="R33" i="8" s="1"/>
  <c r="Q27" i="8"/>
  <c r="H865" i="2" s="1"/>
  <c r="Q22" i="8"/>
  <c r="H861" i="2" s="1"/>
  <c r="Q14" i="8"/>
  <c r="H854" i="2" s="1"/>
  <c r="Q17" i="8"/>
  <c r="H857" i="2" s="1"/>
  <c r="J18" i="8"/>
  <c r="H648" i="2" s="1"/>
  <c r="H552" i="2"/>
  <c r="E15" i="14"/>
  <c r="C62" i="2"/>
  <c r="C66" i="2"/>
  <c r="C70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65" i="2"/>
  <c r="C69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2" i="2"/>
  <c r="C118" i="2"/>
  <c r="C114" i="2"/>
  <c r="C110" i="2"/>
  <c r="C106" i="2"/>
  <c r="C102" i="2"/>
  <c r="C98" i="2"/>
  <c r="C94" i="2"/>
  <c r="C90" i="2"/>
  <c r="C86" i="2"/>
  <c r="C82" i="2"/>
  <c r="C78" i="2"/>
  <c r="B38" i="7"/>
  <c r="B50" i="5"/>
  <c r="B31" i="10"/>
  <c r="C46" i="8"/>
  <c r="H149" i="2"/>
  <c r="D31" i="5"/>
  <c r="D36" i="5" s="1"/>
  <c r="H161" i="2"/>
  <c r="H1120" i="2"/>
  <c r="D98" i="9"/>
  <c r="D99" i="9" s="1"/>
  <c r="H1093" i="2" s="1"/>
  <c r="E73" i="9"/>
  <c r="H1110" i="2" s="1"/>
  <c r="H1012" i="2"/>
  <c r="E58" i="9"/>
  <c r="H1098" i="2" s="1"/>
  <c r="G50" i="4"/>
  <c r="H102" i="2" s="1"/>
  <c r="C68" i="9"/>
  <c r="E68" i="9" s="1"/>
  <c r="H1108" i="2" s="1"/>
  <c r="E26" i="9"/>
  <c r="H987" i="2" s="1"/>
  <c r="H627" i="2"/>
  <c r="N28" i="8"/>
  <c r="Q28" i="8" s="1"/>
  <c r="H866" i="2" s="1"/>
  <c r="H565" i="2"/>
  <c r="H561" i="2"/>
  <c r="Q18" i="8"/>
  <c r="H858" i="2" s="1"/>
  <c r="H763" i="2"/>
  <c r="R15" i="8"/>
  <c r="C16" i="4" s="1"/>
  <c r="H7" i="2" s="1"/>
  <c r="H218" i="2"/>
  <c r="C17" i="7"/>
  <c r="H222" i="2" s="1"/>
  <c r="H667" i="2"/>
  <c r="R40" i="8"/>
  <c r="H86" i="2"/>
  <c r="G37" i="4"/>
  <c r="H94" i="2" s="1"/>
  <c r="H932" i="2"/>
  <c r="C73" i="4"/>
  <c r="H54" i="2" s="1"/>
  <c r="L19" i="7"/>
  <c r="H422" i="2" s="1"/>
  <c r="C149" i="11"/>
  <c r="H1305" i="2" s="1"/>
  <c r="O41" i="8"/>
  <c r="I43" i="8"/>
  <c r="H640" i="2" s="1"/>
  <c r="D44" i="6"/>
  <c r="D46" i="6" s="1"/>
  <c r="H937" i="2"/>
  <c r="C75" i="4"/>
  <c r="H56" i="2" s="1"/>
  <c r="H1024" i="2"/>
  <c r="G62" i="4"/>
  <c r="F78" i="11"/>
  <c r="H1329" i="2" s="1"/>
  <c r="R37" i="8"/>
  <c r="H904" i="2" s="1"/>
  <c r="L18" i="7"/>
  <c r="H421" i="2" s="1"/>
  <c r="H781" i="2"/>
  <c r="E40" i="9"/>
  <c r="H1001" i="2" s="1"/>
  <c r="H1296" i="2"/>
  <c r="F87" i="9"/>
  <c r="H1167" i="2" s="1"/>
  <c r="K41" i="8"/>
  <c r="H698" i="2" s="1"/>
  <c r="H79" i="2"/>
  <c r="D46" i="4"/>
  <c r="D56" i="4" s="1"/>
  <c r="I17" i="7"/>
  <c r="H354" i="2" s="1"/>
  <c r="H766" i="2"/>
  <c r="Q36" i="8"/>
  <c r="J38" i="8"/>
  <c r="C45" i="9"/>
  <c r="C68" i="4"/>
  <c r="F68" i="9"/>
  <c r="H1151" i="2" s="1"/>
  <c r="H1028" i="2"/>
  <c r="G59" i="4"/>
  <c r="H108" i="2" s="1"/>
  <c r="J31" i="7"/>
  <c r="J32" i="8"/>
  <c r="R32" i="8" s="1"/>
  <c r="H899" i="2" s="1"/>
  <c r="J17" i="8"/>
  <c r="Q38" i="8"/>
  <c r="H875" i="2" s="1"/>
  <c r="C79" i="11"/>
  <c r="H1300" i="2" s="1"/>
  <c r="R13" i="8"/>
  <c r="C14" i="4" s="1"/>
  <c r="H5" i="2" s="1"/>
  <c r="E43" i="8"/>
  <c r="H520" i="2" s="1"/>
  <c r="I27" i="10"/>
  <c r="H1294" i="2" s="1"/>
  <c r="H438" i="2"/>
  <c r="F17" i="7"/>
  <c r="H288" i="2" s="1"/>
  <c r="N19" i="8"/>
  <c r="H560" i="2"/>
  <c r="H31" i="5"/>
  <c r="C44" i="6"/>
  <c r="G19" i="8"/>
  <c r="P43" i="8"/>
  <c r="H850" i="2" s="1"/>
  <c r="M43" i="8"/>
  <c r="H760" i="2" s="1"/>
  <c r="J36" i="8"/>
  <c r="H663" i="2" s="1"/>
  <c r="E18" i="9"/>
  <c r="H982" i="2" s="1"/>
  <c r="F114" i="11"/>
  <c r="H1332" i="2" s="1"/>
  <c r="F131" i="11"/>
  <c r="H1333" i="2" s="1"/>
  <c r="A5" i="22"/>
  <c r="B33" i="22"/>
  <c r="B54" i="6"/>
  <c r="A5" i="19"/>
  <c r="A5" i="20"/>
  <c r="B111" i="9"/>
  <c r="B31" i="20"/>
  <c r="B33" i="19"/>
  <c r="B33" i="20"/>
  <c r="B31" i="18"/>
  <c r="B31" i="19"/>
  <c r="A5" i="18"/>
  <c r="B113" i="9"/>
  <c r="B33" i="18"/>
  <c r="B31" i="16"/>
  <c r="B33" i="16"/>
  <c r="A5" i="15"/>
  <c r="A5" i="16"/>
  <c r="B151" i="11"/>
  <c r="B31" i="15"/>
  <c r="B33" i="10"/>
  <c r="B33" i="15"/>
  <c r="R24" i="8"/>
  <c r="H892" i="2" s="1"/>
  <c r="R27" i="8"/>
  <c r="C27" i="4" s="1"/>
  <c r="H17" i="2" s="1"/>
  <c r="H761" i="2"/>
  <c r="R42" i="8"/>
  <c r="H579" i="2"/>
  <c r="J34" i="8"/>
  <c r="H661" i="2" s="1"/>
  <c r="J26" i="8"/>
  <c r="H555" i="2"/>
  <c r="J11" i="8"/>
  <c r="L13" i="7"/>
  <c r="H416" i="2" s="1"/>
  <c r="H350" i="2"/>
  <c r="D94" i="4"/>
  <c r="B56" i="6"/>
  <c r="B153" i="11"/>
  <c r="B98" i="4"/>
  <c r="M34" i="7"/>
  <c r="H459" i="2" s="1"/>
  <c r="H642" i="2"/>
  <c r="H263" i="2"/>
  <c r="H553" i="2"/>
  <c r="H41" i="8"/>
  <c r="H608" i="2" s="1"/>
  <c r="H597" i="2"/>
  <c r="L41" i="8"/>
  <c r="H728" i="2" s="1"/>
  <c r="H778" i="2"/>
  <c r="Q31" i="8"/>
  <c r="H868" i="2" s="1"/>
  <c r="H923" i="2"/>
  <c r="H1115" i="2"/>
  <c r="E77" i="9"/>
  <c r="H1114" i="2" s="1"/>
  <c r="F27" i="11"/>
  <c r="H1326" i="2" s="1"/>
  <c r="H1319" i="2"/>
  <c r="E79" i="11"/>
  <c r="H1320" i="2" s="1"/>
  <c r="H64" i="2"/>
  <c r="H554" i="2"/>
  <c r="J14" i="8"/>
  <c r="H722" i="2"/>
  <c r="N35" i="8"/>
  <c r="H507" i="2"/>
  <c r="G30" i="8"/>
  <c r="F98" i="9"/>
  <c r="Q30" i="8"/>
  <c r="H867" i="2" s="1"/>
  <c r="H87" i="2"/>
  <c r="H563" i="2"/>
  <c r="R25" i="8"/>
  <c r="H589" i="2"/>
  <c r="G35" i="8"/>
  <c r="H37" i="4"/>
  <c r="H95" i="4" s="1"/>
  <c r="C10" i="14"/>
  <c r="J16" i="8"/>
  <c r="H556" i="2"/>
  <c r="H568" i="2"/>
  <c r="J31" i="8"/>
  <c r="I18" i="10"/>
  <c r="H1286" i="2" s="1"/>
  <c r="Q20" i="8"/>
  <c r="H860" i="2" s="1"/>
  <c r="H770" i="2"/>
  <c r="G28" i="8"/>
  <c r="H476" i="2"/>
  <c r="H999" i="2"/>
  <c r="E35" i="9"/>
  <c r="H996" i="2" s="1"/>
  <c r="J39" i="8"/>
  <c r="H655" i="2"/>
  <c r="H488" i="2"/>
  <c r="G31" i="5"/>
  <c r="D31" i="7"/>
  <c r="E31" i="7"/>
  <c r="G17" i="7"/>
  <c r="H773" i="2"/>
  <c r="H562" i="2"/>
  <c r="H758" i="2"/>
  <c r="H17" i="7"/>
  <c r="C31" i="5"/>
  <c r="H762" i="2"/>
  <c r="Q12" i="8"/>
  <c r="H852" i="2" s="1"/>
  <c r="H765" i="2"/>
  <c r="H469" i="2"/>
  <c r="F41" i="8"/>
  <c r="E13" i="9"/>
  <c r="F44" i="11"/>
  <c r="H1327" i="2" s="1"/>
  <c r="F61" i="11"/>
  <c r="H1328" i="2" s="1"/>
  <c r="F97" i="11"/>
  <c r="H1331" i="2" s="1"/>
  <c r="F31" i="7" l="1"/>
  <c r="R22" i="8"/>
  <c r="H891" i="2" s="1"/>
  <c r="C46" i="9"/>
  <c r="H943" i="2" s="1"/>
  <c r="H1195" i="2"/>
  <c r="H907" i="2"/>
  <c r="C45" i="4"/>
  <c r="H32" i="2" s="1"/>
  <c r="D4" i="12"/>
  <c r="D46" i="9"/>
  <c r="H975" i="2" s="1"/>
  <c r="E87" i="9"/>
  <c r="H1124" i="2" s="1"/>
  <c r="C98" i="9"/>
  <c r="H1049" i="2" s="1"/>
  <c r="H1092" i="2"/>
  <c r="H1022" i="2"/>
  <c r="H659" i="2"/>
  <c r="H660" i="2"/>
  <c r="C37" i="4"/>
  <c r="C13" i="14" s="1"/>
  <c r="D13" i="14" s="1"/>
  <c r="H776" i="2"/>
  <c r="R18" i="8"/>
  <c r="D95" i="4"/>
  <c r="G56" i="4"/>
  <c r="H107" i="2" s="1"/>
  <c r="E45" i="9"/>
  <c r="H1006" i="2" s="1"/>
  <c r="H942" i="2"/>
  <c r="C24" i="4"/>
  <c r="H14" i="2" s="1"/>
  <c r="H885" i="2"/>
  <c r="H883" i="2"/>
  <c r="J34" i="7"/>
  <c r="H393" i="2" s="1"/>
  <c r="H390" i="2"/>
  <c r="C31" i="7"/>
  <c r="C34" i="7" s="1"/>
  <c r="H239" i="2" s="1"/>
  <c r="C38" i="4"/>
  <c r="H900" i="2"/>
  <c r="H43" i="8"/>
  <c r="H610" i="2" s="1"/>
  <c r="J19" i="8"/>
  <c r="H559" i="2"/>
  <c r="Q19" i="8"/>
  <c r="H859" i="2" s="1"/>
  <c r="H769" i="2"/>
  <c r="H647" i="2"/>
  <c r="R17" i="8"/>
  <c r="R38" i="8"/>
  <c r="H905" i="2" s="1"/>
  <c r="H665" i="2"/>
  <c r="C7" i="14"/>
  <c r="D7" i="14" s="1"/>
  <c r="C11" i="14"/>
  <c r="D33" i="5"/>
  <c r="H33" i="5"/>
  <c r="H36" i="5"/>
  <c r="H49" i="2"/>
  <c r="C76" i="4"/>
  <c r="H818" i="2"/>
  <c r="O43" i="8"/>
  <c r="H820" i="2" s="1"/>
  <c r="N41" i="8"/>
  <c r="H788" i="2" s="1"/>
  <c r="K43" i="8"/>
  <c r="H700" i="2" s="1"/>
  <c r="H212" i="2"/>
  <c r="C46" i="6"/>
  <c r="C47" i="6" s="1"/>
  <c r="H215" i="2" s="1"/>
  <c r="R36" i="8"/>
  <c r="H903" i="2" s="1"/>
  <c r="H873" i="2"/>
  <c r="I31" i="7"/>
  <c r="H111" i="2"/>
  <c r="G61" i="4"/>
  <c r="H895" i="2"/>
  <c r="H909" i="2"/>
  <c r="C31" i="4"/>
  <c r="R34" i="8"/>
  <c r="H654" i="2"/>
  <c r="R26" i="8"/>
  <c r="H893" i="2"/>
  <c r="C25" i="4"/>
  <c r="H15" i="2" s="1"/>
  <c r="H641" i="2"/>
  <c r="R11" i="8"/>
  <c r="L17" i="7"/>
  <c r="H420" i="2" s="1"/>
  <c r="H977" i="2"/>
  <c r="E21" i="9"/>
  <c r="H985" i="2" s="1"/>
  <c r="E34" i="7"/>
  <c r="H283" i="2" s="1"/>
  <c r="H280" i="2"/>
  <c r="H258" i="2"/>
  <c r="D34" i="7"/>
  <c r="R16" i="8"/>
  <c r="H646" i="2"/>
  <c r="J35" i="8"/>
  <c r="H572" i="2"/>
  <c r="Q35" i="8"/>
  <c r="H872" i="2" s="1"/>
  <c r="H782" i="2"/>
  <c r="R12" i="8"/>
  <c r="F34" i="7"/>
  <c r="H305" i="2" s="1"/>
  <c r="H302" i="2"/>
  <c r="R31" i="8"/>
  <c r="H658" i="2"/>
  <c r="H666" i="2"/>
  <c r="R39" i="8"/>
  <c r="H906" i="2" s="1"/>
  <c r="J30" i="8"/>
  <c r="H567" i="2"/>
  <c r="R14" i="8"/>
  <c r="H644" i="2"/>
  <c r="F149" i="11"/>
  <c r="H1335" i="2" s="1"/>
  <c r="L43" i="8"/>
  <c r="H730" i="2" s="1"/>
  <c r="R20" i="8"/>
  <c r="F79" i="11"/>
  <c r="H1330" i="2" s="1"/>
  <c r="H548" i="2"/>
  <c r="F43" i="8"/>
  <c r="H550" i="2" s="1"/>
  <c r="G33" i="5"/>
  <c r="H171" i="2" s="1"/>
  <c r="H143" i="2"/>
  <c r="H332" i="2"/>
  <c r="H31" i="7"/>
  <c r="H310" i="2"/>
  <c r="G31" i="7"/>
  <c r="Q41" i="8"/>
  <c r="H878" i="2" s="1"/>
  <c r="C33" i="5"/>
  <c r="G36" i="5"/>
  <c r="H170" i="2"/>
  <c r="H566" i="2"/>
  <c r="J28" i="8"/>
  <c r="F99" i="9"/>
  <c r="H1179" i="2" s="1"/>
  <c r="H1178" i="2"/>
  <c r="N43" i="8"/>
  <c r="H790" i="2" s="1"/>
  <c r="G41" i="8"/>
  <c r="C22" i="4" l="1"/>
  <c r="H13" i="2" s="1"/>
  <c r="E98" i="9"/>
  <c r="E99" i="9" s="1"/>
  <c r="H1136" i="2" s="1"/>
  <c r="D18" i="12"/>
  <c r="C99" i="9"/>
  <c r="H1050" i="2" s="1"/>
  <c r="H24" i="2"/>
  <c r="C19" i="4"/>
  <c r="H10" i="2" s="1"/>
  <c r="H888" i="2"/>
  <c r="H236" i="2"/>
  <c r="H144" i="2"/>
  <c r="Q43" i="8"/>
  <c r="H880" i="2" s="1"/>
  <c r="C18" i="4"/>
  <c r="H9" i="2" s="1"/>
  <c r="H887" i="2"/>
  <c r="C14" i="14"/>
  <c r="D14" i="14" s="1"/>
  <c r="H25" i="2"/>
  <c r="H214" i="2"/>
  <c r="E10" i="14"/>
  <c r="D10" i="14" s="1"/>
  <c r="H37" i="5"/>
  <c r="D37" i="5"/>
  <c r="D42" i="5"/>
  <c r="H649" i="2"/>
  <c r="R19" i="8"/>
  <c r="H889" i="2" s="1"/>
  <c r="H57" i="2"/>
  <c r="C94" i="4"/>
  <c r="G71" i="4"/>
  <c r="H110" i="2"/>
  <c r="I34" i="7"/>
  <c r="H371" i="2" s="1"/>
  <c r="H368" i="2"/>
  <c r="C33" i="4"/>
  <c r="H21" i="2" s="1"/>
  <c r="H19" i="2"/>
  <c r="H898" i="2"/>
  <c r="C36" i="4"/>
  <c r="H901" i="2"/>
  <c r="C39" i="4"/>
  <c r="H894" i="2"/>
  <c r="C26" i="4"/>
  <c r="H16" i="2" s="1"/>
  <c r="H890" i="2"/>
  <c r="C21" i="4"/>
  <c r="H12" i="2" s="1"/>
  <c r="H884" i="2"/>
  <c r="C15" i="4"/>
  <c r="H6" i="2" s="1"/>
  <c r="H882" i="2"/>
  <c r="C13" i="4"/>
  <c r="H4" i="2" s="1"/>
  <c r="H881" i="2"/>
  <c r="C12" i="4"/>
  <c r="H886" i="2"/>
  <c r="C17" i="4"/>
  <c r="H8" i="2" s="1"/>
  <c r="L31" i="7"/>
  <c r="H434" i="2" s="1"/>
  <c r="H34" i="7"/>
  <c r="H349" i="2" s="1"/>
  <c r="H346" i="2"/>
  <c r="E46" i="9"/>
  <c r="H1007" i="2" s="1"/>
  <c r="H578" i="2"/>
  <c r="J41" i="8"/>
  <c r="J43" i="8" s="1"/>
  <c r="H670" i="2" s="1"/>
  <c r="G43" i="8"/>
  <c r="H580" i="2" s="1"/>
  <c r="R28" i="8"/>
  <c r="H656" i="2"/>
  <c r="H174" i="2"/>
  <c r="G34" i="7"/>
  <c r="H327" i="2" s="1"/>
  <c r="H324" i="2"/>
  <c r="H657" i="2"/>
  <c r="R30" i="8"/>
  <c r="H897" i="2" s="1"/>
  <c r="H662" i="2"/>
  <c r="R35" i="8"/>
  <c r="H902" i="2" s="1"/>
  <c r="H261" i="2"/>
  <c r="H1135" i="2" l="1"/>
  <c r="H146" i="2"/>
  <c r="C36" i="5"/>
  <c r="H42" i="5"/>
  <c r="H44" i="5" s="1"/>
  <c r="G79" i="4"/>
  <c r="H120" i="2"/>
  <c r="H71" i="2"/>
  <c r="D45" i="5"/>
  <c r="C28" i="4"/>
  <c r="H18" i="2" s="1"/>
  <c r="H26" i="2"/>
  <c r="C15" i="14"/>
  <c r="D15" i="14" s="1"/>
  <c r="H23" i="2"/>
  <c r="C12" i="14"/>
  <c r="D12" i="14" s="1"/>
  <c r="C35" i="4"/>
  <c r="H3" i="2"/>
  <c r="C20" i="4"/>
  <c r="R41" i="8"/>
  <c r="H908" i="2" s="1"/>
  <c r="H668" i="2"/>
  <c r="L34" i="7"/>
  <c r="H896" i="2"/>
  <c r="C37" i="5" l="1"/>
  <c r="G37" i="5"/>
  <c r="C42" i="5"/>
  <c r="D8" i="12"/>
  <c r="H147" i="2"/>
  <c r="R43" i="8"/>
  <c r="H910" i="2" s="1"/>
  <c r="G95" i="4"/>
  <c r="D12" i="12"/>
  <c r="H124" i="2"/>
  <c r="D5" i="12"/>
  <c r="D19" i="12" s="1"/>
  <c r="D13" i="12"/>
  <c r="D11" i="12"/>
  <c r="D10" i="12"/>
  <c r="H45" i="5"/>
  <c r="D44" i="5"/>
  <c r="C46" i="4"/>
  <c r="H33" i="2" s="1"/>
  <c r="H22" i="2"/>
  <c r="H11" i="2"/>
  <c r="D15" i="12"/>
  <c r="H437" i="2"/>
  <c r="E11" i="14"/>
  <c r="D11" i="14" s="1"/>
  <c r="C45" i="5" l="1"/>
  <c r="H156" i="2" s="1"/>
  <c r="H153" i="2"/>
  <c r="G42" i="5"/>
  <c r="G44" i="5" s="1"/>
  <c r="H178" i="2" s="1"/>
  <c r="H175" i="2"/>
  <c r="H148" i="2"/>
  <c r="D21" i="12"/>
  <c r="C56" i="4"/>
  <c r="H41" i="2" s="1"/>
  <c r="E6" i="14"/>
  <c r="H125" i="2"/>
  <c r="D23" i="12" l="1"/>
  <c r="D22" i="12"/>
  <c r="D24" i="12"/>
  <c r="C44" i="5"/>
  <c r="G45" i="5"/>
  <c r="H179" i="2" s="1"/>
  <c r="H176" i="2"/>
  <c r="C95" i="4"/>
  <c r="D16" i="12" s="1"/>
  <c r="H155" i="2" l="1"/>
  <c r="E8" i="14"/>
  <c r="D8" i="14" s="1"/>
  <c r="C6" i="14"/>
  <c r="D6" i="14" s="1"/>
  <c r="D6" i="12"/>
  <c r="D20" i="12" s="1"/>
  <c r="H72" i="2"/>
</calcChain>
</file>

<file path=xl/sharedStrings.xml><?xml version="1.0" encoding="utf-8"?>
<sst xmlns="http://schemas.openxmlformats.org/spreadsheetml/2006/main" count="4663" uniqueCount="1020">
  <si>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</si>
  <si>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</si>
  <si>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</si>
  <si>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</si>
  <si>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</si>
  <si>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</si>
  <si>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</si>
  <si>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</si>
  <si>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</si>
  <si>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</si>
  <si>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</si>
  <si>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</si>
  <si>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</si>
  <si>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</si>
  <si>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</si>
  <si>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</si>
  <si>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</si>
  <si>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</si>
  <si>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</si>
  <si>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</si>
  <si>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</si>
  <si>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</si>
  <si>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</si>
  <si>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</si>
  <si>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</si>
  <si>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</si>
  <si>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</si>
  <si>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</si>
  <si>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</si>
  <si>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</si>
  <si>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</si>
  <si>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</si>
  <si>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</si>
  <si>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</si>
  <si>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</si>
  <si>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</si>
  <si>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</si>
  <si>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</si>
  <si>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</si>
  <si>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</si>
  <si>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</si>
  <si>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</si>
  <si>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</si>
  <si>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</si>
  <si>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</si>
  <si>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</si>
  <si>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</si>
  <si>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</si>
  <si>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</si>
  <si>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</si>
  <si>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</si>
  <si>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</si>
  <si>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</si>
  <si>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</si>
  <si>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</si>
  <si>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</si>
  <si>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</si>
  <si>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</si>
  <si>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</si>
  <si>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</si>
  <si>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</si>
  <si>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</si>
  <si>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</si>
  <si>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</si>
  <si>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</si>
  <si>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</si>
  <si>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</si>
  <si>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</si>
  <si>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</si>
  <si>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</si>
  <si>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</si>
  <si>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</si>
  <si>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</si>
  <si>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</si>
  <si>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</si>
  <si>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</si>
  <si>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</si>
  <si>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</si>
  <si>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</si>
  <si>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</si>
  <si>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</si>
  <si>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</si>
  <si>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</si>
  <si>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</si>
  <si>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</si>
  <si>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</si>
  <si>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</si>
  <si>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</si>
  <si>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</si>
  <si>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</si>
  <si>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</si>
  <si>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</si>
  <si>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</si>
  <si>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</si>
  <si>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</si>
  <si>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</si>
  <si>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</si>
  <si>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</si>
  <si>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</si>
  <si>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</si>
  <si>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</si>
  <si>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</si>
  <si>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</si>
  <si>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</si>
  <si>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</si>
  <si>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</si>
  <si>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</si>
  <si>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</si>
  <si>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</si>
  <si>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</si>
  <si>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</si>
  <si>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</si>
  <si>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</si>
  <si>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</si>
  <si>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</si>
  <si>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</si>
  <si>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</si>
  <si>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</si>
  <si>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</si>
  <si>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</si>
  <si>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</si>
  <si>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</si>
  <si>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</si>
  <si>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</si>
  <si>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</si>
  <si>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</si>
  <si>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</si>
  <si>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</si>
  <si>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</si>
  <si>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</si>
  <si>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</si>
  <si>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</si>
  <si>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</si>
  <si>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</si>
  <si>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</si>
  <si>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</si>
  <si>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</si>
  <si>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</si>
  <si>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</si>
  <si>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</si>
  <si>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</si>
  <si>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</si>
  <si>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</si>
  <si>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</si>
  <si>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</si>
  <si>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</si>
  <si>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</si>
  <si>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</si>
  <si>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</si>
  <si>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</si>
  <si>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</si>
  <si>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</si>
  <si>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</si>
  <si>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</si>
  <si>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</si>
  <si>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</si>
  <si>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</si>
  <si>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</si>
  <si>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</si>
  <si>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</si>
  <si>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</si>
  <si>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</si>
  <si>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</si>
  <si>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</si>
  <si>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</si>
  <si>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</si>
  <si>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</si>
  <si>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</si>
  <si>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</si>
  <si>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</si>
  <si>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</si>
  <si>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</si>
  <si>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</si>
  <si>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</si>
  <si>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</si>
  <si>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</si>
  <si>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</si>
  <si>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</si>
  <si>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</si>
  <si>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</si>
  <si>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</si>
  <si>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</si>
  <si>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</si>
  <si>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</si>
  <si>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</si>
  <si>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</si>
  <si>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</si>
  <si>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</si>
  <si>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</si>
  <si>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</si>
  <si>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</si>
  <si>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</si>
  <si>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</si>
  <si>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</si>
  <si>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</si>
  <si>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</si>
  <si>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</si>
  <si>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</si>
  <si>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</si>
  <si>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</si>
  <si>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</si>
  <si>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</si>
  <si>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</si>
  <si>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</si>
  <si>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</si>
  <si>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</si>
  <si>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</si>
  <si>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</si>
  <si>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</si>
  <si>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</si>
  <si>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</si>
  <si>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</si>
  <si>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</si>
  <si>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</si>
  <si>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</si>
  <si>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</si>
  <si>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</si>
  <si>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</si>
  <si>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</si>
  <si>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</si>
  <si>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</si>
  <si>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</si>
  <si>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</si>
  <si>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</si>
  <si>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</si>
  <si>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</si>
  <si>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</si>
  <si>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</si>
  <si>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</si>
  <si>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</si>
  <si>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</si>
  <si>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</si>
  <si>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</si>
  <si>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</si>
  <si>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</si>
  <si>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</si>
  <si>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</si>
  <si>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</si>
  <si>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</si>
  <si>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</si>
  <si>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</si>
  <si>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</si>
  <si>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</si>
  <si>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</si>
  <si>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</si>
  <si>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</si>
  <si>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</si>
  <si>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</si>
  <si>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</si>
  <si>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</si>
  <si>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</si>
  <si>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</si>
  <si>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</si>
  <si>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</si>
  <si>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</si>
  <si>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</si>
  <si>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</si>
  <si>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</si>
  <si>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</si>
  <si>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</si>
  <si>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</si>
  <si>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</si>
  <si>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</si>
  <si>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</si>
  <si>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</si>
  <si>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</si>
  <si>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</si>
  <si>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</si>
  <si>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</si>
  <si>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</si>
  <si>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</si>
  <si>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</si>
  <si>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</si>
  <si>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</si>
  <si>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</si>
  <si>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</si>
  <si>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</si>
  <si>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</si>
  <si>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</si>
  <si>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</si>
  <si>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</si>
  <si>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</si>
  <si>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</si>
  <si>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</si>
  <si>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</si>
  <si>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</si>
  <si>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</si>
  <si>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</si>
  <si>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</si>
  <si>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</si>
  <si>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</si>
  <si>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</si>
  <si>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</si>
  <si>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</si>
  <si>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</si>
  <si>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</si>
  <si>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</si>
  <si>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</si>
  <si>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</si>
  <si>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</si>
  <si>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</si>
  <si>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</si>
  <si>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</si>
  <si>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</si>
  <si>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</si>
  <si>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</si>
  <si>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</si>
  <si>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</si>
  <si>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</si>
  <si>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</si>
  <si>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</si>
  <si>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</si>
  <si>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</si>
  <si>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</si>
  <si>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</si>
  <si>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</si>
  <si>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</si>
  <si>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</si>
  <si>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</si>
  <si>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</si>
  <si>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</si>
  <si>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</si>
  <si>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</si>
  <si>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</si>
  <si>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</si>
  <si>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</si>
  <si>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</si>
  <si>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</si>
  <si>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</si>
  <si>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</si>
  <si>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</si>
  <si>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</si>
  <si>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</si>
  <si>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</si>
  <si>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</si>
  <si>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</si>
  <si>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</si>
  <si>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</si>
  <si>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</si>
  <si>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</si>
  <si>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</si>
  <si>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</si>
  <si>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</si>
  <si>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</si>
  <si>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</si>
  <si>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</si>
  <si>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</si>
  <si>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</si>
  <si>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</si>
  <si>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</si>
  <si>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</si>
  <si>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</si>
  <si>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</si>
  <si>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</si>
  <si>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</si>
  <si>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</si>
  <si>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</si>
  <si>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</si>
  <si>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</si>
  <si>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</si>
  <si>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</si>
  <si>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</si>
  <si>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</si>
  <si>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</si>
  <si>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</si>
  <si>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</si>
  <si>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</si>
  <si>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</si>
  <si>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</si>
  <si>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</si>
  <si>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</si>
  <si>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</si>
  <si>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</si>
  <si>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</si>
  <si>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</si>
  <si>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</si>
  <si>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</si>
  <si>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</si>
  <si>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</si>
  <si>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</si>
  <si>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</si>
  <si>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</si>
  <si>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</si>
  <si>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</si>
  <si>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</si>
  <si>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</si>
  <si>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</si>
  <si>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</si>
  <si>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</si>
  <si>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</si>
  <si>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</si>
  <si>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</si>
  <si>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</si>
  <si>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</si>
  <si>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</si>
  <si>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</si>
  <si>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</si>
  <si>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</si>
  <si>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</si>
  <si>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</si>
  <si>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</si>
  <si>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</si>
  <si>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</si>
  <si>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</si>
  <si>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</si>
  <si>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</si>
  <si>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</si>
  <si>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</si>
  <si>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</si>
  <si>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</si>
  <si>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</si>
  <si>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</si>
  <si>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</si>
  <si>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</si>
  <si>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</si>
  <si>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</si>
  <si>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</si>
  <si>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</si>
  <si>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</si>
  <si>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</si>
  <si>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</si>
  <si>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</si>
  <si>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</si>
  <si>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</si>
  <si>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</si>
  <si>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</si>
  <si>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</si>
  <si>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</si>
  <si>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</si>
  <si>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</si>
  <si>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</si>
  <si>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</si>
  <si>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</si>
  <si>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</si>
  <si>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</si>
  <si>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</si>
  <si>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</si>
  <si>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</si>
  <si>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</si>
  <si>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</si>
  <si>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</si>
  <si>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</si>
  <si>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</si>
  <si>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</si>
  <si>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</si>
  <si>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</si>
  <si>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</si>
  <si>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</si>
  <si>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</si>
  <si>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</si>
  <si>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</si>
  <si>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</si>
  <si>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</si>
  <si>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</si>
  <si>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</si>
  <si>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</si>
  <si>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</si>
  <si>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</si>
  <si>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</si>
  <si>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</si>
  <si>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</si>
  <si>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</si>
  <si>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</si>
  <si>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</si>
  <si>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</si>
  <si>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</si>
  <si>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</si>
  <si>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</si>
  <si>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</si>
  <si>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</si>
  <si>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</si>
  <si>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</si>
  <si>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</si>
  <si>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</si>
  <si>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</si>
  <si>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</si>
  <si>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</si>
  <si>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</si>
  <si>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</si>
  <si>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</si>
  <si>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</si>
  <si>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</si>
  <si>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</si>
  <si>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</si>
  <si>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</si>
  <si>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</si>
  <si>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</si>
  <si>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</si>
  <si>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</si>
  <si>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</si>
  <si>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</si>
  <si>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</si>
  <si>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</si>
  <si>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</si>
  <si>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</si>
  <si>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</si>
  <si>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</si>
  <si>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</si>
  <si>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</si>
  <si>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</si>
  <si>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</si>
  <si>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</si>
  <si>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</si>
  <si>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</si>
  <si>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</si>
  <si>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</si>
  <si>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</si>
  <si>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</si>
  <si>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</si>
  <si>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</si>
  <si>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</si>
  <si>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</si>
  <si>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</si>
  <si>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</si>
  <si>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</si>
  <si>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</si>
  <si>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</si>
  <si>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</si>
  <si>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</si>
  <si>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</si>
  <si>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</si>
  <si>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</si>
  <si>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</si>
  <si>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</si>
  <si>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</si>
  <si>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</si>
  <si>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</si>
  <si>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</si>
  <si>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</si>
  <si>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</si>
  <si>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</si>
  <si>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</si>
  <si>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</si>
  <si>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</si>
  <si>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</si>
  <si>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</si>
  <si>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</si>
  <si>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</si>
  <si>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</si>
  <si>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</si>
  <si>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</si>
  <si>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</si>
  <si>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</si>
  <si>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</si>
  <si>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</si>
  <si>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</si>
  <si>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</si>
  <si>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</si>
  <si>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</si>
  <si>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</si>
  <si>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</si>
  <si>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</si>
  <si>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</si>
  <si>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</si>
  <si>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</si>
  <si>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</si>
  <si>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</si>
  <si>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</si>
  <si>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</si>
  <si>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</si>
  <si>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</si>
  <si>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</si>
  <si>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</si>
  <si>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</si>
  <si>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</si>
  <si>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</si>
  <si>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</si>
  <si>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</si>
  <si>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</si>
  <si>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</si>
  <si>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</si>
  <si>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</si>
  <si>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</si>
  <si>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</si>
  <si>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</si>
  <si>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</si>
  <si>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</si>
  <si>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</si>
  <si>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</si>
  <si>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</si>
  <si>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</si>
  <si>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</si>
  <si>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</si>
  <si>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</si>
  <si>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</si>
  <si>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</si>
  <si>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</si>
  <si>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</si>
  <si>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</si>
  <si>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</si>
  <si>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</si>
  <si>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</si>
  <si>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</si>
  <si>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</si>
  <si>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</si>
  <si>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</si>
  <si>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</si>
  <si>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</si>
  <si>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</si>
  <si>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</si>
  <si>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</si>
  <si>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</si>
  <si>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</si>
  <si>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</si>
  <si>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</si>
  <si>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</si>
  <si>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</si>
  <si>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</si>
  <si>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</si>
  <si>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</si>
  <si>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</si>
  <si>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</si>
  <si>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</si>
  <si>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</si>
  <si>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</si>
  <si>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</si>
  <si>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</si>
  <si>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</si>
  <si>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</si>
  <si>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</si>
  <si>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</si>
  <si>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</si>
  <si>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</si>
  <si>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</si>
  <si>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</si>
  <si>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</si>
  <si>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</si>
  <si>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</si>
  <si>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</si>
  <si>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</si>
  <si>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</si>
  <si>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</si>
  <si>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</si>
  <si>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</si>
  <si>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</si>
  <si>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</si>
  <si>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</si>
  <si>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</si>
  <si>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</si>
  <si>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</si>
  <si>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</si>
  <si>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</si>
  <si>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</si>
  <si>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</si>
  <si>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</si>
  <si>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</si>
  <si>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</si>
  <si>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</si>
  <si>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</si>
  <si>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</si>
  <si>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</si>
  <si>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</si>
  <si>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</si>
  <si>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</si>
  <si>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</si>
  <si>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</si>
  <si>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</si>
  <si>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</si>
  <si>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</si>
  <si>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</si>
  <si>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</si>
  <si>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</si>
  <si>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</si>
  <si>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</si>
  <si>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</si>
  <si>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</si>
  <si>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</si>
  <si>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</si>
  <si>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</si>
  <si>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</si>
  <si>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</si>
  <si>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</si>
  <si>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</si>
  <si>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</si>
  <si>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</si>
  <si>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</si>
  <si>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</si>
  <si>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</si>
  <si>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</si>
  <si>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</si>
  <si>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</si>
  <si>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</si>
  <si>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</si>
  <si>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</si>
  <si>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</si>
  <si>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</si>
  <si>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</si>
  <si>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</si>
  <si>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</si>
  <si>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</si>
  <si>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</si>
  <si>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</si>
  <si>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</si>
  <si>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</si>
  <si>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</si>
  <si>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</si>
  <si>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</si>
  <si>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</si>
  <si>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</si>
  <si>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</si>
  <si>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</si>
  <si>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</si>
  <si>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</si>
  <si>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</si>
  <si>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</si>
  <si>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</si>
  <si>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</si>
  <si>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</si>
  <si>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</si>
  <si>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</si>
  <si>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</si>
  <si>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</si>
  <si>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</si>
  <si>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</si>
  <si>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</si>
  <si>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</si>
  <si>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</si>
  <si>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</si>
  <si>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</si>
  <si>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</si>
  <si>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</si>
  <si>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</si>
  <si>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</si>
  <si>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</si>
  <si>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</si>
  <si>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</si>
  <si>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</si>
  <si>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</si>
  <si>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</si>
  <si>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</si>
  <si>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</si>
  <si>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</si>
  <si>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</si>
  <si>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</si>
  <si>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</si>
  <si>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</si>
  <si>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</si>
  <si>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</si>
  <si>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</si>
  <si>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</si>
  <si>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</si>
  <si>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</si>
  <si>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</si>
  <si>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</si>
  <si>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</si>
  <si>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</si>
  <si>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</si>
  <si>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</si>
  <si>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</si>
  <si>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</si>
  <si>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</si>
  <si>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</si>
  <si>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</si>
  <si>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</si>
  <si>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</si>
  <si>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</si>
  <si>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</si>
  <si>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</si>
  <si>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</si>
  <si>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</si>
  <si>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</si>
  <si>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</si>
  <si>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</si>
  <si>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</si>
  <si>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</si>
  <si>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</si>
  <si>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</si>
  <si>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</si>
  <si>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</si>
  <si>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</si>
  <si>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</si>
  <si>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</si>
  <si>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</si>
  <si>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</si>
  <si>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</si>
  <si>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</si>
  <si>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</si>
  <si>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</si>
  <si>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</si>
  <si>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</si>
  <si>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</si>
  <si>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</si>
  <si>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</si>
  <si>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</si>
  <si>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</si>
  <si>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</si>
  <si>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</si>
  <si>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</si>
  <si>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</si>
  <si>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</si>
  <si>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</si>
  <si>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</si>
  <si>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</si>
  <si>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</si>
  <si>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</si>
  <si>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</si>
  <si>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</si>
  <si>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</si>
  <si>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</si>
  <si>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</si>
  <si>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</si>
  <si>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</si>
  <si>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</si>
  <si>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</si>
  <si>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</si>
  <si>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</si>
  <si>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</si>
  <si>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</si>
  <si>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</si>
  <si>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</si>
  <si>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</si>
  <si>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</si>
  <si>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</si>
  <si>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</si>
  <si>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</si>
  <si>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</si>
  <si>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</si>
  <si>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</si>
  <si>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</si>
  <si>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</si>
  <si>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</si>
  <si>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</si>
  <si>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</si>
  <si>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</si>
  <si>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</si>
  <si>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</si>
  <si>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</si>
  <si>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</si>
  <si>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</si>
  <si>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</si>
  <si>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</si>
  <si>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</si>
  <si>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</si>
  <si>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</si>
  <si>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</si>
  <si>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</si>
  <si>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</si>
  <si>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</si>
  <si>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</si>
  <si>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</si>
  <si>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</si>
  <si>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</si>
  <si>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</si>
  <si>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</si>
  <si>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</si>
  <si>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</si>
  <si>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</si>
  <si>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</si>
  <si>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</si>
  <si>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</si>
  <si>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</si>
  <si>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</si>
  <si>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</si>
  <si>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</si>
  <si>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</si>
  <si>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</si>
  <si>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</si>
  <si>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</si>
  <si>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</si>
  <si>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</si>
  <si>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</si>
  <si>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</si>
  <si>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</si>
  <si>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</si>
  <si>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</si>
  <si>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</si>
  <si>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</si>
  <si>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</si>
  <si>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</si>
  <si>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</si>
  <si>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</si>
  <si>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</si>
  <si>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</si>
  <si>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</si>
  <si>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</si>
  <si>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</si>
  <si>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</si>
  <si>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</si>
  <si>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</si>
  <si>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</si>
  <si>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</si>
  <si>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</si>
  <si>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</si>
  <si>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</si>
  <si>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</si>
  <si>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</si>
  <si>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</si>
  <si>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</si>
  <si>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</si>
  <si>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</si>
  <si>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</si>
  <si>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</si>
  <si>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</si>
  <si>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</si>
  <si>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</si>
  <si>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</si>
  <si>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</si>
  <si>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</si>
  <si>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</si>
  <si>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</si>
  <si>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</si>
  <si>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</si>
  <si>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</si>
  <si>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</si>
  <si>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</si>
  <si>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</si>
  <si>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</si>
  <si>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</si>
  <si>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</si>
  <si>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</si>
  <si>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</si>
  <si>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</si>
  <si>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</si>
  <si>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</si>
  <si>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</si>
  <si>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</si>
  <si>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</si>
  <si>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</si>
  <si>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</si>
  <si>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</si>
  <si>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</si>
  <si>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</si>
  <si>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</si>
  <si>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</si>
  <si>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</si>
  <si>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</si>
  <si>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</si>
  <si>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</si>
  <si>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</si>
  <si>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</si>
  <si>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</si>
  <si>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</si>
  <si>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</si>
  <si>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</si>
  <si>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</si>
  <si>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</si>
  <si>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</si>
  <si>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</si>
  <si>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</si>
  <si>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</si>
  <si>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</si>
  <si>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</si>
  <si>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</si>
  <si>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</si>
  <si>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</si>
  <si>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</si>
  <si>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</si>
  <si>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</si>
  <si>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</si>
  <si>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</si>
  <si>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</si>
  <si>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</si>
  <si>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</si>
  <si>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</si>
  <si>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</si>
  <si>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</si>
  <si>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</si>
  <si>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</si>
  <si>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</si>
  <si>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</si>
  <si>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</si>
  <si>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</si>
  <si>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</si>
  <si>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</si>
  <si>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</si>
  <si>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</si>
  <si>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</si>
  <si>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</si>
  <si>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</si>
  <si>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</si>
  <si>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</si>
  <si>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</si>
  <si>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</si>
  <si>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</si>
  <si>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</si>
  <si>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</si>
  <si>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</si>
  <si>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</si>
  <si>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</si>
  <si>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</si>
  <si>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</si>
  <si>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</si>
  <si>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</si>
  <si>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</si>
  <si>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</si>
  <si>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</si>
  <si>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</si>
  <si>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</si>
  <si>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831902088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</si>
  <si>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</si>
  <si>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</si>
  <si>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</si>
  <si>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</si>
  <si>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</si>
  <si>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</si>
  <si>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</si>
  <si>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1.Софарма Трейдинг АД</t>
  </si>
  <si>
    <t>1.Ачийв Лайф Сайънсис Инк - САЩ</t>
  </si>
  <si>
    <t>1Софарма имоти АДСИЦ</t>
  </si>
  <si>
    <t>1Софарма Украйна ЕООД</t>
  </si>
  <si>
    <t>2Витамина АД</t>
  </si>
  <si>
    <t>3Софарма Казахстан ЕООД</t>
  </si>
  <si>
    <t>4Софарма Варшава ЕООД</t>
  </si>
  <si>
    <t>СИМЕОН ДОНЕВ</t>
  </si>
  <si>
    <t>ПРОКУРИСТ</t>
  </si>
  <si>
    <t>2.Вета Фарма АД</t>
  </si>
  <si>
    <t>3.Фармалогистика АД</t>
  </si>
  <si>
    <t>4.Електронкомерс ЕООД</t>
  </si>
  <si>
    <t>3.Имвенчър I КДА</t>
  </si>
  <si>
    <t>2.Химимпорт АД</t>
  </si>
  <si>
    <t>1.Лавена АД</t>
  </si>
  <si>
    <t>4.Екобулпак АД</t>
  </si>
  <si>
    <t>5.Уникредит Булбанк АД</t>
  </si>
  <si>
    <t>9.</t>
  </si>
  <si>
    <t>3.Доверие Обединен Холдинг АД</t>
  </si>
  <si>
    <t>4.Момина крепост АД</t>
  </si>
  <si>
    <t>1.Фарманова Д.О.О</t>
  </si>
  <si>
    <t>6.МФГ Инвест АД</t>
  </si>
  <si>
    <t>СОФАРМА АД</t>
  </si>
  <si>
    <t>2.Софарма билдингс АДСИЦ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</si>
</sst>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40625"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962</v>
      </c>
      <c r="B1" s="2"/>
      <c r="Z1" s="626">
        <v>1</v>
      </c>
      <c r="AA1" s="627">
        <f>IF(ISBLANK(_endDate),"",_endDate)</f>
        <v>45473</v>
      </c>
    </row>
    <row r="2" spans="1:27">
      <c r="A2" s="614" t="s">
        <v>963</v>
      </c>
      <c r="B2" s="611"/>
      <c r="Z2" s="626">
        <v>2</v>
      </c>
      <c r="AA2" s="627">
        <f>IF(ISBLANK(_pdeReportingDate),"",_pdeReportingDate)</f>
        <v>45502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ЙОРДАНКА ПЕТКОВА</v>
      </c>
    </row>
    <row r="4" spans="1:27">
      <c r="A4" s="610" t="s">
        <v>986</v>
      </c>
      <c r="B4" s="611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45292</v>
      </c>
    </row>
    <row r="10" spans="1:27">
      <c r="A10" s="7" t="s">
        <v>2</v>
      </c>
      <c r="B10" s="519">
        <v>45473</v>
      </c>
    </row>
    <row r="11" spans="1:27">
      <c r="A11" s="7" t="s">
        <v>975</v>
      </c>
      <c r="B11" s="519">
        <v>45502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8" t="s">
        <v>1018</v>
      </c>
    </row>
    <row r="15" spans="1:27">
      <c r="A15" s="10" t="s">
        <v>967</v>
      </c>
      <c r="B15" s="520" t="s">
        <v>923</v>
      </c>
    </row>
    <row r="16" spans="1:27">
      <c r="A16" s="7" t="s">
        <v>3</v>
      </c>
      <c r="B16" s="518" t="s">
        <v>988</v>
      </c>
    </row>
    <row r="17" spans="1:2">
      <c r="A17" s="7" t="s">
        <v>920</v>
      </c>
      <c r="B17" s="518" t="s">
        <v>1003</v>
      </c>
    </row>
    <row r="18" spans="1:2">
      <c r="A18" s="7" t="s">
        <v>919</v>
      </c>
      <c r="B18" s="518" t="s">
        <v>1004</v>
      </c>
    </row>
    <row r="19" spans="1:2">
      <c r="A19" s="7" t="s">
        <v>4</v>
      </c>
      <c r="B19" s="518" t="s">
        <v>989</v>
      </c>
    </row>
    <row r="20" spans="1:2">
      <c r="A20" s="7" t="s">
        <v>5</v>
      </c>
      <c r="B20" s="518" t="s">
        <v>989</v>
      </c>
    </row>
    <row r="21" spans="1:2">
      <c r="A21" s="10" t="s">
        <v>6</v>
      </c>
      <c r="B21" s="520" t="s">
        <v>990</v>
      </c>
    </row>
    <row r="22" spans="1:2">
      <c r="A22" s="10" t="s">
        <v>917</v>
      </c>
      <c r="B22" s="520" t="s">
        <v>991</v>
      </c>
    </row>
    <row r="23" spans="1:2">
      <c r="A23" s="10" t="s">
        <v>7</v>
      </c>
      <c r="B23" s="616" t="s">
        <v>992</v>
      </c>
    </row>
    <row r="24" spans="1:2">
      <c r="A24" s="10" t="s">
        <v>918</v>
      </c>
      <c r="B24" s="617" t="s">
        <v>993</v>
      </c>
    </row>
    <row r="25" spans="1:2">
      <c r="A25" s="7" t="s">
        <v>921</v>
      </c>
      <c r="B25" s="618"/>
    </row>
    <row r="26" spans="1:2">
      <c r="A26" s="10" t="s">
        <v>968</v>
      </c>
      <c r="B26" s="520" t="s">
        <v>994</v>
      </c>
    </row>
    <row r="27" spans="1:2">
      <c r="A27" s="10" t="s">
        <v>969</v>
      </c>
      <c r="B27" s="520" t="s">
        <v>995</v>
      </c>
    </row>
    <row r="28" spans="1:2">
      <c r="A28" s="11"/>
      <c r="B28" s="11"/>
    </row>
    <row r="29" spans="1:2">
      <c r="A29" s="12" t="s">
        <v>987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view="pageBreakPreview" topLeftCell="B1" zoomScale="85" zoomScaleNormal="85" zoomScaleSheetLayoutView="85" workbookViewId="0">
      <selection activeCell="H14" sqref="H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54596269</v>
      </c>
      <c r="D13" s="399"/>
      <c r="E13" s="399"/>
      <c r="F13" s="399">
        <v>183796</v>
      </c>
      <c r="G13" s="399"/>
      <c r="H13" s="399">
        <v>1260</v>
      </c>
      <c r="I13" s="400">
        <f>F13+G13-H13</f>
        <v>182536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54606269</v>
      </c>
      <c r="D18" s="406">
        <f t="shared" si="1"/>
        <v>0</v>
      </c>
      <c r="E18" s="406">
        <f t="shared" si="1"/>
        <v>0</v>
      </c>
      <c r="F18" s="406">
        <f t="shared" si="1"/>
        <v>184180</v>
      </c>
      <c r="G18" s="406">
        <f t="shared" si="1"/>
        <v>0</v>
      </c>
      <c r="H18" s="406">
        <f t="shared" si="1"/>
        <v>1260</v>
      </c>
      <c r="I18" s="407">
        <f t="shared" si="0"/>
        <v>182920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'Справка 8'!C21</f>
        <v>13370998</v>
      </c>
      <c r="D21" s="399"/>
      <c r="E21" s="399"/>
      <c r="F21" s="399">
        <f>'Справка 8'!F21</f>
        <v>53616</v>
      </c>
      <c r="G21" s="399"/>
      <c r="H21" s="399"/>
      <c r="I21" s="400">
        <f t="shared" si="0"/>
        <v>53616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13370998</v>
      </c>
      <c r="D27" s="406">
        <f t="shared" si="2"/>
        <v>0</v>
      </c>
      <c r="E27" s="406">
        <f t="shared" si="2"/>
        <v>0</v>
      </c>
      <c r="F27" s="406">
        <f t="shared" si="2"/>
        <v>53616</v>
      </c>
      <c r="G27" s="406">
        <f t="shared" si="2"/>
        <v>0</v>
      </c>
      <c r="H27" s="406">
        <f t="shared" si="2"/>
        <v>0</v>
      </c>
      <c r="I27" s="407">
        <f t="shared" si="0"/>
        <v>53616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topLeftCell="B1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6807</v>
      </c>
      <c r="G17" s="399"/>
      <c r="H17" s="399"/>
      <c r="I17" s="400">
        <f t="shared" si="0"/>
        <v>6807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6807</v>
      </c>
      <c r="G18" s="406">
        <f t="shared" si="1"/>
        <v>0</v>
      </c>
      <c r="H18" s="406">
        <f t="shared" si="1"/>
        <v>0</v>
      </c>
      <c r="I18" s="407">
        <f t="shared" si="0"/>
        <v>6807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topLeftCell="B1" zoomScale="85" zoomScaleNormal="85" zoomScaleSheetLayoutView="85" workbookViewId="0">
      <selection activeCell="G14" sqref="G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1092308</v>
      </c>
      <c r="D13" s="399"/>
      <c r="E13" s="399"/>
      <c r="F13" s="399">
        <v>8745</v>
      </c>
      <c r="G13" s="399">
        <v>874</v>
      </c>
      <c r="H13" s="399"/>
      <c r="I13" s="400">
        <f>F13+G13-H13</f>
        <v>9619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1090912</v>
      </c>
      <c r="D17" s="399"/>
      <c r="E17" s="399"/>
      <c r="F17" s="399">
        <v>245</v>
      </c>
      <c r="G17" s="399"/>
      <c r="H17" s="399"/>
      <c r="I17" s="400">
        <f t="shared" si="0"/>
        <v>245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2183220</v>
      </c>
      <c r="D18" s="406">
        <f t="shared" si="1"/>
        <v>0</v>
      </c>
      <c r="E18" s="406">
        <f t="shared" si="1"/>
        <v>0</v>
      </c>
      <c r="F18" s="406">
        <f t="shared" si="1"/>
        <v>8990</v>
      </c>
      <c r="G18" s="406">
        <f t="shared" si="1"/>
        <v>874</v>
      </c>
      <c r="H18" s="406">
        <f t="shared" si="1"/>
        <v>0</v>
      </c>
      <c r="I18" s="407">
        <f t="shared" si="0"/>
        <v>9864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5" zoomScaleNormal="85" zoomScaleSheetLayoutView="85" workbookViewId="0">
      <selection activeCell="H13" sqref="H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4"/>
  <sheetViews>
    <sheetView view="pageBreakPreview" zoomScale="85" zoomScaleNormal="85" zoomScaleSheetLayoutView="85" workbookViewId="0">
      <selection activeCell="G17" sqref="G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47048380</v>
      </c>
      <c r="D17" s="399"/>
      <c r="E17" s="399"/>
      <c r="F17" s="399">
        <v>4759</v>
      </c>
      <c r="G17" s="399"/>
      <c r="H17" s="399"/>
      <c r="I17" s="400">
        <f t="shared" si="0"/>
        <v>4759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47048380</v>
      </c>
      <c r="D18" s="406">
        <f t="shared" si="1"/>
        <v>0</v>
      </c>
      <c r="E18" s="406">
        <f t="shared" si="1"/>
        <v>0</v>
      </c>
      <c r="F18" s="406">
        <f t="shared" si="1"/>
        <v>4759</v>
      </c>
      <c r="G18" s="406">
        <f t="shared" si="1"/>
        <v>0</v>
      </c>
      <c r="H18" s="406">
        <f t="shared" si="1"/>
        <v>0</v>
      </c>
      <c r="I18" s="407">
        <f t="shared" si="0"/>
        <v>4759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10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63D8-B837-4AD7-859A-1E6CAF8994BC}">
  <sheetPr>
    <pageSetUpPr fitToPage="1"/>
  </sheetPr>
  <dimension ref="A1:V264"/>
  <sheetViews>
    <sheetView view="pageBreakPreview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10000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7BE4813-183F-4441-B290-447739324E81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75">
      <c r="A2" s="594" t="str">
        <f>CONCATENATE("на информацията, въведена в справките на ",UPPER(pdeName))</f>
        <v>на информацията, въведена в справките на СОФАРМА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75">
      <c r="A3" s="594" t="str">
        <f>CONCATENATE("за периода от ",TEXT(startDate,"dd.mm.yyyy г.")," до ",TEXT(endDate,"dd.mm.yyyy г."))</f>
        <v>за периода от 01.01.2024 г. до 30.06.2024 г.</v>
      </c>
      <c r="B3" s="440"/>
      <c r="C3" s="440"/>
      <c r="D3" s="440"/>
      <c r="E3" s="440"/>
      <c r="F3" s="440"/>
      <c r="G3" s="440"/>
      <c r="H3" s="440"/>
      <c r="I3" s="440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981</v>
      </c>
      <c r="B6" s="597" t="s">
        <v>945</v>
      </c>
      <c r="C6" s="603">
        <f>'1-Баланс'!C95</f>
        <v>775792</v>
      </c>
      <c r="D6" s="604">
        <f t="shared" ref="D6:D15" si="0">C6-E6</f>
        <v>0</v>
      </c>
      <c r="E6" s="603">
        <f>'1-Баланс'!G95</f>
        <v>775792</v>
      </c>
      <c r="F6" s="598" t="s">
        <v>946</v>
      </c>
      <c r="G6" s="605" t="s">
        <v>981</v>
      </c>
    </row>
    <row r="7" spans="1:10" ht="18.75" customHeight="1">
      <c r="A7" s="605" t="s">
        <v>981</v>
      </c>
      <c r="B7" s="597" t="s">
        <v>944</v>
      </c>
      <c r="C7" s="603">
        <f>'1-Баланс'!G37</f>
        <v>615627</v>
      </c>
      <c r="D7" s="604">
        <f t="shared" si="0"/>
        <v>490143</v>
      </c>
      <c r="E7" s="603">
        <f>'1-Баланс'!G18</f>
        <v>125484</v>
      </c>
      <c r="F7" s="598" t="s">
        <v>455</v>
      </c>
      <c r="G7" s="605" t="s">
        <v>981</v>
      </c>
    </row>
    <row r="8" spans="1:10" ht="18.75" customHeight="1">
      <c r="A8" s="605" t="s">
        <v>981</v>
      </c>
      <c r="B8" s="597" t="s">
        <v>942</v>
      </c>
      <c r="C8" s="603">
        <f>ABS('1-Баланс'!G32)-ABS('1-Баланс'!G33)</f>
        <v>22275</v>
      </c>
      <c r="D8" s="604">
        <f t="shared" si="0"/>
        <v>0</v>
      </c>
      <c r="E8" s="603">
        <f>ABS('2-Отчет за доходите'!C44)-ABS('2-Отчет за доходите'!G44)</f>
        <v>22275</v>
      </c>
      <c r="F8" s="598" t="s">
        <v>943</v>
      </c>
      <c r="G8" s="606" t="s">
        <v>983</v>
      </c>
    </row>
    <row r="9" spans="1:10" ht="18.75" customHeight="1">
      <c r="A9" s="605" t="s">
        <v>981</v>
      </c>
      <c r="B9" s="597" t="s">
        <v>948</v>
      </c>
      <c r="C9" s="603">
        <f>'1-Баланс'!D92</f>
        <v>105354</v>
      </c>
      <c r="D9" s="604">
        <f t="shared" si="0"/>
        <v>0</v>
      </c>
      <c r="E9" s="603">
        <f>'3-Отчет за паричния поток'!C45</f>
        <v>105354</v>
      </c>
      <c r="F9" s="598" t="s">
        <v>947</v>
      </c>
      <c r="G9" s="606" t="s">
        <v>982</v>
      </c>
    </row>
    <row r="10" spans="1:10" ht="18.75" customHeight="1">
      <c r="A10" s="605" t="s">
        <v>981</v>
      </c>
      <c r="B10" s="597" t="s">
        <v>949</v>
      </c>
      <c r="C10" s="603">
        <f>'1-Баланс'!C92</f>
        <v>4711</v>
      </c>
      <c r="D10" s="604">
        <f t="shared" si="0"/>
        <v>0</v>
      </c>
      <c r="E10" s="603">
        <f>'3-Отчет за паричния поток'!C46</f>
        <v>4711</v>
      </c>
      <c r="F10" s="598" t="s">
        <v>950</v>
      </c>
      <c r="G10" s="606" t="s">
        <v>982</v>
      </c>
    </row>
    <row r="11" spans="1:10" ht="18.75" customHeight="1">
      <c r="A11" s="605" t="s">
        <v>981</v>
      </c>
      <c r="B11" s="597" t="s">
        <v>944</v>
      </c>
      <c r="C11" s="603">
        <f>'1-Баланс'!G37</f>
        <v>615627</v>
      </c>
      <c r="D11" s="604">
        <f t="shared" si="0"/>
        <v>0</v>
      </c>
      <c r="E11" s="603">
        <f>'4-Отчет за собствения капитал'!L34</f>
        <v>615627</v>
      </c>
      <c r="F11" s="598" t="s">
        <v>951</v>
      </c>
      <c r="G11" s="606" t="s">
        <v>984</v>
      </c>
    </row>
    <row r="12" spans="1:10" ht="18.75" customHeight="1">
      <c r="A12" s="605" t="s">
        <v>981</v>
      </c>
      <c r="B12" s="597" t="s">
        <v>952</v>
      </c>
      <c r="C12" s="603">
        <f>'1-Баланс'!C36</f>
        <v>91256</v>
      </c>
      <c r="D12" s="604">
        <f t="shared" si="0"/>
        <v>0</v>
      </c>
      <c r="E12" s="603">
        <f>'Справка 5'!C27+'Справка 5'!C97</f>
        <v>91256</v>
      </c>
      <c r="F12" s="598" t="s">
        <v>956</v>
      </c>
      <c r="G12" s="606" t="s">
        <v>985</v>
      </c>
    </row>
    <row r="13" spans="1:10" ht="18.75" customHeight="1">
      <c r="A13" s="605" t="s">
        <v>981</v>
      </c>
      <c r="B13" s="597" t="s">
        <v>953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8" t="s">
        <v>957</v>
      </c>
      <c r="G13" s="606" t="s">
        <v>985</v>
      </c>
    </row>
    <row r="14" spans="1:10" ht="18.75" customHeight="1">
      <c r="A14" s="605" t="s">
        <v>981</v>
      </c>
      <c r="B14" s="597" t="s">
        <v>954</v>
      </c>
      <c r="C14" s="603">
        <f>'1-Баланс'!C38</f>
        <v>112100</v>
      </c>
      <c r="D14" s="604">
        <f t="shared" si="0"/>
        <v>0</v>
      </c>
      <c r="E14" s="603">
        <f>'Справка 5'!C61+'Справка 5'!C131</f>
        <v>112100</v>
      </c>
      <c r="F14" s="598" t="s">
        <v>958</v>
      </c>
      <c r="G14" s="606" t="s">
        <v>985</v>
      </c>
    </row>
    <row r="15" spans="1:10" ht="18.75" customHeight="1">
      <c r="A15" s="605" t="s">
        <v>981</v>
      </c>
      <c r="B15" s="597" t="s">
        <v>955</v>
      </c>
      <c r="C15" s="603">
        <f>'1-Баланс'!C39</f>
        <v>12203</v>
      </c>
      <c r="D15" s="604">
        <f t="shared" si="0"/>
        <v>0</v>
      </c>
      <c r="E15" s="603">
        <f>'Справка 5'!C148+'Справка 5'!C78</f>
        <v>12203</v>
      </c>
      <c r="F15" s="598" t="s">
        <v>959</v>
      </c>
      <c r="G15" s="606" t="s">
        <v>985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.5">
      <c r="A3" s="533">
        <v>1</v>
      </c>
      <c r="B3" s="531" t="s">
        <v>885</v>
      </c>
      <c r="C3" s="532" t="s">
        <v>884</v>
      </c>
      <c r="D3" s="577">
        <f>(ABS('1-Баланс'!G32)-ABS('1-Баланс'!G33))/'2-Отчет за доходите'!G16</f>
        <v>0.17700486316391723</v>
      </c>
      <c r="E3" s="581"/>
    </row>
    <row r="4" spans="1:5" ht="31.5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3.6182623569141703E-2</v>
      </c>
    </row>
    <row r="5" spans="1:5" ht="31.5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0.13907532856741486</v>
      </c>
    </row>
    <row r="6" spans="1:5" ht="31.5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2.8712593066182689E-2</v>
      </c>
    </row>
    <row r="7" spans="1:5" ht="24" customHeight="1">
      <c r="A7" s="580" t="s">
        <v>892</v>
      </c>
      <c r="B7" s="578"/>
      <c r="C7" s="578"/>
      <c r="D7" s="579"/>
    </row>
    <row r="8" spans="1:5" ht="31.5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1.2321010630798297</v>
      </c>
    </row>
    <row r="9" spans="1:5" ht="24" customHeight="1">
      <c r="A9" s="580" t="s">
        <v>895</v>
      </c>
      <c r="B9" s="578"/>
      <c r="C9" s="578"/>
      <c r="D9" s="579"/>
    </row>
    <row r="10" spans="1:5" ht="31.5">
      <c r="A10" s="533">
        <v>6</v>
      </c>
      <c r="B10" s="531" t="s">
        <v>896</v>
      </c>
      <c r="C10" s="532" t="s">
        <v>897</v>
      </c>
      <c r="D10" s="576">
        <f>'1-Баланс'!C94/'1-Баланс'!G79</f>
        <v>2.7967598789961317</v>
      </c>
    </row>
    <row r="11" spans="1:5" ht="63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1.5047800744152708</v>
      </c>
    </row>
    <row r="12" spans="1:5" ht="47.2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4.965585572291379E-2</v>
      </c>
    </row>
    <row r="13" spans="1:5" ht="31.5">
      <c r="A13" s="533">
        <v>9</v>
      </c>
      <c r="B13" s="531" t="s">
        <v>900</v>
      </c>
      <c r="C13" s="532" t="s">
        <v>901</v>
      </c>
      <c r="D13" s="576">
        <f>'1-Баланс'!C92/'1-Баланс'!G79</f>
        <v>4.965585572291379E-2</v>
      </c>
    </row>
    <row r="14" spans="1:5" ht="24" customHeight="1">
      <c r="A14" s="580" t="s">
        <v>902</v>
      </c>
      <c r="B14" s="578"/>
      <c r="C14" s="578"/>
      <c r="D14" s="579"/>
    </row>
    <row r="15" spans="1:5" ht="31.5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0.32906758431696592</v>
      </c>
    </row>
    <row r="16" spans="1:5" ht="31.5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0.16221358302225339</v>
      </c>
    </row>
    <row r="17" spans="1:5" ht="24" customHeight="1">
      <c r="A17" s="580" t="s">
        <v>905</v>
      </c>
      <c r="B17" s="578"/>
      <c r="C17" s="578"/>
      <c r="D17" s="579"/>
    </row>
    <row r="18" spans="1:5" ht="31.5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9.5888057169795524E-2</v>
      </c>
    </row>
    <row r="19" spans="1:5" ht="31.5">
      <c r="A19" s="533">
        <v>13</v>
      </c>
      <c r="B19" s="531" t="s">
        <v>932</v>
      </c>
      <c r="C19" s="532" t="s">
        <v>906</v>
      </c>
      <c r="D19" s="576">
        <f>D4/D5</f>
        <v>0.26016565225371852</v>
      </c>
    </row>
    <row r="20" spans="1:5" ht="31.5">
      <c r="A20" s="533">
        <v>14</v>
      </c>
      <c r="B20" s="531" t="s">
        <v>907</v>
      </c>
      <c r="C20" s="532" t="s">
        <v>908</v>
      </c>
      <c r="D20" s="576">
        <f>D6/D5</f>
        <v>0.20645353393693155</v>
      </c>
    </row>
    <row r="21" spans="1:5" ht="15.7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26134</v>
      </c>
      <c r="E21" s="625"/>
    </row>
    <row r="22" spans="1:5" ht="47.25">
      <c r="A22" s="533">
        <v>16</v>
      </c>
      <c r="B22" s="531" t="s">
        <v>913</v>
      </c>
      <c r="C22" s="532" t="s">
        <v>914</v>
      </c>
      <c r="D22" s="582">
        <f>D21/'1-Баланс'!G37</f>
        <v>4.245102960071602E-2</v>
      </c>
    </row>
    <row r="23" spans="1:5" ht="31.5">
      <c r="A23" s="533">
        <v>17</v>
      </c>
      <c r="B23" s="531" t="s">
        <v>977</v>
      </c>
      <c r="C23" s="532" t="s">
        <v>978</v>
      </c>
      <c r="D23" s="582">
        <f>(D21+'2-Отчет за доходите'!C14)/'2-Отчет за доходите'!G31</f>
        <v>0.2711737690911033</v>
      </c>
    </row>
    <row r="24" spans="1:5" ht="31.5">
      <c r="A24" s="533">
        <v>18</v>
      </c>
      <c r="B24" s="531" t="s">
        <v>979</v>
      </c>
      <c r="C24" s="532" t="s">
        <v>980</v>
      </c>
      <c r="D24" s="582">
        <f>('1-Баланс'!G56+'1-Баланс'!G79)/(D21+'2-Отчет за доходите'!C14)</f>
        <v>4.5058515726101387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45473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39719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45473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81256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45473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63955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45473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8750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45473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3771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45473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1147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45473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4910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45473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12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45473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203520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45473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49935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45473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446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45473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1945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45473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214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45473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45473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4336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45473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6495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45473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768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45473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45473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768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45473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215559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45473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91256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45473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45473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112100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45473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12203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45473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45473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45473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45473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45473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45473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245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45473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215804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45473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30016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45473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45473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45473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3471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45473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33487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45473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45473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45473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510455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45473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49231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45473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59777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45473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4190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45473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8832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45473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45473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45473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122030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45473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93658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45473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22715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45473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1911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45473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11320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45473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45473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6728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45473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45473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1720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45473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138052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45473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45473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45473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45473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45473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45473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45473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45473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59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45473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4637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45473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15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45473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45473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4711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45473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544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45473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265337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45473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775792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45473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179100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45473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179100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45473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45473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-53616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45473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45473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45473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125484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45473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45473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20276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45473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445520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45473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218828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45473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45473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226692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45473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465796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45473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2072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45473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2072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45473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45473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45473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22275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45473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45473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24347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45473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615627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45473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45473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14113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45473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34961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45473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45473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45473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45473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2302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45473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51376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45473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5695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45473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45473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3712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45473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4509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45473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65292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45473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39421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45473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1729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45473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38013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45473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13462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45473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45473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10889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45473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354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45473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10029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45473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1897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45473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1382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45473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6966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45473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8179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45473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94308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45473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45473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45473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565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45473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94873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45473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775792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45473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43551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45473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25521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45473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9412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45473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33486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45473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5449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45473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3865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45473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-20156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45473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2687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45473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0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45473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45473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103815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45473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1441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45473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45473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287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45473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846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45473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2574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45473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106389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45473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24693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45473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45473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45473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106389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45473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24693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45473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2418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45473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2418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45473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45473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45473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22275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45473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45473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22275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45473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131082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45473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113572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45473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4485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45473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5941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45473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1846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45473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125844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45473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294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45473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294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45473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1407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45473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1643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45473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1396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45473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180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45473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318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45473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4944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45473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131082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45473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45473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45473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45473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131082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45473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45473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45473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45473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45473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131082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45473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121546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45473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-79462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45473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45473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-36289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45473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-6938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45473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-4200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45473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45473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-1478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45473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-231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45473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-1121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45473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-8173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45473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-7106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45473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292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45473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-1972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45473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37846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45473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1338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45473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-18390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45473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10197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45473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0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45473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45473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253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45473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22458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45473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26884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45473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-7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45473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161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45473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-5373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45473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-1463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45473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-77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45473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-140726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45473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5673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45473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-114928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45473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-100643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45473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105354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45473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4711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45473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4696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45473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15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45473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115139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45473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45473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45473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45473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115139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45473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45473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45473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45473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45473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45473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45473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45473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45473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45473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45473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45473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45473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10345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45473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125484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45473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45473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45473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125484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45473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45473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45473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45473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45473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45473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45473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45473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45473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45473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45473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45473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45473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45473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45473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45473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45473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45473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45473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45473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45473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45473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45473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21840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45473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45473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45473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45473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21840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45473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45473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45473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45473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45473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45473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-20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45473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45473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20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45473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-386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45473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45473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386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45473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45473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-1158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45473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20276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45473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45473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45473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20276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45473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196759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45473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45473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45473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45473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196759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45473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45473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0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45473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45473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0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45473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45473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45473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45473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45473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45473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45473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45473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45473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22069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45473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218828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45473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45473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45473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218828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45473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45473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45473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45473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45473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45473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45473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45473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45473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45473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45473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45473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45473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45473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45473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45473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45473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45473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45473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45473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45473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45473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45473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228387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45473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45473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45473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45473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228387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45473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45473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0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45473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45473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0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45473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45473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45473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45473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45473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45473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45473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45473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45473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-1695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45473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226692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45473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45473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45473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226692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45473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48121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45473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45473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45473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45473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48121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45473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22275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45473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0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45473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45473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0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45473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45473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45473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45473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45473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45473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45473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45473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45473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-48121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45473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22275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45473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45473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45473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22275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45473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-34121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45473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45473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45473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45473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-34121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45473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45473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45473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45473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45473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45473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45473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45473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45473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45473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45473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45473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45473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36193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45473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2072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45473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45473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45473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2072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45473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45473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45473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45473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45473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45473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45473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45473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45473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45473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45473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45473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45473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45473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45473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45473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45473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45473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45473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45473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45473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45473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45473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576125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45473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45473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45473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45473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576125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45473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22275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45473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45473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45473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45473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45473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-20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45473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45473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20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45473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-386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45473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45473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386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45473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45473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17633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45473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615627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45473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45473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45473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615627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45473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45473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45473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45473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45473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45473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45473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45473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45473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45473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45473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45473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45473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45473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45473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45473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45473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45473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45473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45473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45473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45473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45473</v>
      </c>
      <c r="D461" s="89" t="s">
        <v>523</v>
      </c>
      <c r="E461" s="89">
        <v>1</v>
      </c>
      <c r="F461" s="89" t="s">
        <v>522</v>
      </c>
      <c r="H461" s="89">
        <f>'Справка 6'!D11</f>
        <v>39725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45473</v>
      </c>
      <c r="D462" s="89" t="s">
        <v>526</v>
      </c>
      <c r="E462" s="89">
        <v>1</v>
      </c>
      <c r="F462" s="89" t="s">
        <v>525</v>
      </c>
      <c r="H462" s="89">
        <f>'Справка 6'!D12</f>
        <v>140702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45473</v>
      </c>
      <c r="D463" s="89" t="s">
        <v>529</v>
      </c>
      <c r="E463" s="89">
        <v>1</v>
      </c>
      <c r="F463" s="89" t="s">
        <v>528</v>
      </c>
      <c r="H463" s="89">
        <f>'Справка 6'!D13</f>
        <v>210371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45473</v>
      </c>
      <c r="D464" s="89" t="s">
        <v>532</v>
      </c>
      <c r="E464" s="89">
        <v>1</v>
      </c>
      <c r="F464" s="89" t="s">
        <v>531</v>
      </c>
      <c r="H464" s="89">
        <f>'Справка 6'!D14</f>
        <v>18517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45473</v>
      </c>
      <c r="D465" s="89" t="s">
        <v>535</v>
      </c>
      <c r="E465" s="89">
        <v>1</v>
      </c>
      <c r="F465" s="89" t="s">
        <v>534</v>
      </c>
      <c r="H465" s="89">
        <f>'Справка 6'!D15</f>
        <v>9367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45473</v>
      </c>
      <c r="D466" s="89" t="s">
        <v>537</v>
      </c>
      <c r="E466" s="89">
        <v>1</v>
      </c>
      <c r="F466" s="89" t="s">
        <v>536</v>
      </c>
      <c r="H466" s="89">
        <f>'Справка 6'!D16</f>
        <v>12156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45473</v>
      </c>
      <c r="D467" s="89" t="s">
        <v>540</v>
      </c>
      <c r="E467" s="89">
        <v>1</v>
      </c>
      <c r="F467" s="89" t="s">
        <v>539</v>
      </c>
      <c r="H467" s="89">
        <f>'Справка 6'!D17</f>
        <v>3728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45473</v>
      </c>
      <c r="D468" s="89" t="s">
        <v>543</v>
      </c>
      <c r="E468" s="89">
        <v>1</v>
      </c>
      <c r="F468" s="89" t="s">
        <v>542</v>
      </c>
      <c r="H468" s="89">
        <f>'Справка 6'!D18</f>
        <v>100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45473</v>
      </c>
      <c r="D469" s="89" t="s">
        <v>545</v>
      </c>
      <c r="E469" s="89">
        <v>1</v>
      </c>
      <c r="F469" s="89" t="s">
        <v>828</v>
      </c>
      <c r="H469" s="89">
        <f>'Справка 6'!D19</f>
        <v>434666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45473</v>
      </c>
      <c r="D470" s="89" t="s">
        <v>547</v>
      </c>
      <c r="E470" s="89">
        <v>1</v>
      </c>
      <c r="F470" s="89" t="s">
        <v>546</v>
      </c>
      <c r="H470" s="89">
        <f>'Справка 6'!D20</f>
        <v>49886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45473</v>
      </c>
      <c r="D471" s="89" t="s">
        <v>549</v>
      </c>
      <c r="E471" s="89">
        <v>1</v>
      </c>
      <c r="F471" s="89" t="s">
        <v>548</v>
      </c>
      <c r="H471" s="89">
        <f>'Справка 6'!D22</f>
        <v>628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45473</v>
      </c>
      <c r="D472" s="89" t="s">
        <v>553</v>
      </c>
      <c r="E472" s="89">
        <v>1</v>
      </c>
      <c r="F472" s="89" t="s">
        <v>552</v>
      </c>
      <c r="H472" s="89">
        <f>'Справка 6'!D24</f>
        <v>9466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45473</v>
      </c>
      <c r="D473" s="89" t="s">
        <v>555</v>
      </c>
      <c r="E473" s="89">
        <v>1</v>
      </c>
      <c r="F473" s="89" t="s">
        <v>554</v>
      </c>
      <c r="H473" s="89">
        <f>'Справка 6'!D25</f>
        <v>4473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45473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45473</v>
      </c>
      <c r="D475" s="89" t="s">
        <v>558</v>
      </c>
      <c r="E475" s="89">
        <v>1</v>
      </c>
      <c r="F475" s="89" t="s">
        <v>542</v>
      </c>
      <c r="H475" s="89">
        <f>'Справка 6'!D27</f>
        <v>3143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45473</v>
      </c>
      <c r="D476" s="89" t="s">
        <v>560</v>
      </c>
      <c r="E476" s="89">
        <v>1</v>
      </c>
      <c r="F476" s="89" t="s">
        <v>863</v>
      </c>
      <c r="H476" s="89">
        <f>'Справка 6'!D28</f>
        <v>17082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45473</v>
      </c>
      <c r="D477" s="89" t="s">
        <v>562</v>
      </c>
      <c r="E477" s="89">
        <v>1</v>
      </c>
      <c r="F477" s="89" t="s">
        <v>561</v>
      </c>
      <c r="H477" s="89">
        <f>'Справка 6'!D30</f>
        <v>206619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45473</v>
      </c>
      <c r="D478" s="89" t="s">
        <v>563</v>
      </c>
      <c r="E478" s="89">
        <v>1</v>
      </c>
      <c r="F478" s="89" t="s">
        <v>108</v>
      </c>
      <c r="H478" s="89">
        <f>'Справка 6'!D31</f>
        <v>90655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45473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45473</v>
      </c>
      <c r="D480" s="89" t="s">
        <v>565</v>
      </c>
      <c r="E480" s="89">
        <v>1</v>
      </c>
      <c r="F480" s="89" t="s">
        <v>113</v>
      </c>
      <c r="H480" s="89">
        <f>'Справка 6'!D33</f>
        <v>112094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45473</v>
      </c>
      <c r="D481" s="89" t="s">
        <v>566</v>
      </c>
      <c r="E481" s="89">
        <v>1</v>
      </c>
      <c r="F481" s="89" t="s">
        <v>115</v>
      </c>
      <c r="H481" s="89">
        <f>'Справка 6'!D34</f>
        <v>3870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45473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45473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45473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45473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45473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45473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45473</v>
      </c>
      <c r="D488" s="89" t="s">
        <v>578</v>
      </c>
      <c r="E488" s="89">
        <v>1</v>
      </c>
      <c r="F488" s="89" t="s">
        <v>827</v>
      </c>
      <c r="H488" s="89">
        <f>'Справка 6'!D41</f>
        <v>206619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45473</v>
      </c>
      <c r="D489" s="89" t="s">
        <v>581</v>
      </c>
      <c r="E489" s="89">
        <v>1</v>
      </c>
      <c r="F489" s="89" t="s">
        <v>580</v>
      </c>
      <c r="H489" s="89">
        <f>'Справка 6'!D42</f>
        <v>768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45473</v>
      </c>
      <c r="D490" s="89" t="s">
        <v>583</v>
      </c>
      <c r="E490" s="89">
        <v>1</v>
      </c>
      <c r="F490" s="89" t="s">
        <v>582</v>
      </c>
      <c r="H490" s="89">
        <f>'Справка 6'!D43</f>
        <v>709649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45473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45473</v>
      </c>
      <c r="D492" s="89" t="s">
        <v>526</v>
      </c>
      <c r="E492" s="89">
        <v>2</v>
      </c>
      <c r="F492" s="89" t="s">
        <v>525</v>
      </c>
      <c r="H492" s="89">
        <f>'Справка 6'!E12</f>
        <v>339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45473</v>
      </c>
      <c r="D493" s="89" t="s">
        <v>529</v>
      </c>
      <c r="E493" s="89">
        <v>2</v>
      </c>
      <c r="F493" s="89" t="s">
        <v>528</v>
      </c>
      <c r="H493" s="89">
        <f>'Справка 6'!E13</f>
        <v>1825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45473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45473</v>
      </c>
      <c r="D495" s="89" t="s">
        <v>535</v>
      </c>
      <c r="E495" s="89">
        <v>2</v>
      </c>
      <c r="F495" s="89" t="s">
        <v>534</v>
      </c>
      <c r="H495" s="89">
        <f>'Справка 6'!E15</f>
        <v>511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45473</v>
      </c>
      <c r="D496" s="89" t="s">
        <v>537</v>
      </c>
      <c r="E496" s="89">
        <v>2</v>
      </c>
      <c r="F496" s="89" t="s">
        <v>536</v>
      </c>
      <c r="H496" s="89">
        <f>'Справка 6'!E16</f>
        <v>123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45473</v>
      </c>
      <c r="D497" s="89" t="s">
        <v>540</v>
      </c>
      <c r="E497" s="89">
        <v>2</v>
      </c>
      <c r="F497" s="89" t="s">
        <v>539</v>
      </c>
      <c r="H497" s="89">
        <f>'Справка 6'!E17</f>
        <v>2501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45473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45473</v>
      </c>
      <c r="D499" s="89" t="s">
        <v>545</v>
      </c>
      <c r="E499" s="89">
        <v>2</v>
      </c>
      <c r="F499" s="89" t="s">
        <v>828</v>
      </c>
      <c r="H499" s="89">
        <f>'Справка 6'!E19</f>
        <v>5299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45473</v>
      </c>
      <c r="D500" s="89" t="s">
        <v>547</v>
      </c>
      <c r="E500" s="89">
        <v>2</v>
      </c>
      <c r="F500" s="89" t="s">
        <v>546</v>
      </c>
      <c r="H500" s="89">
        <f>'Справка 6'!E20</f>
        <v>49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45473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45473</v>
      </c>
      <c r="D502" s="89" t="s">
        <v>553</v>
      </c>
      <c r="E502" s="89">
        <v>2</v>
      </c>
      <c r="F502" s="89" t="s">
        <v>552</v>
      </c>
      <c r="H502" s="89">
        <f>'Справка 6'!E24</f>
        <v>460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45473</v>
      </c>
      <c r="D503" s="89" t="s">
        <v>555</v>
      </c>
      <c r="E503" s="89">
        <v>2</v>
      </c>
      <c r="F503" s="89" t="s">
        <v>554</v>
      </c>
      <c r="H503" s="89">
        <f>'Справка 6'!E25</f>
        <v>65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45473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45473</v>
      </c>
      <c r="D505" s="89" t="s">
        <v>558</v>
      </c>
      <c r="E505" s="89">
        <v>2</v>
      </c>
      <c r="F505" s="89" t="s">
        <v>542</v>
      </c>
      <c r="H505" s="89">
        <f>'Справка 6'!E27</f>
        <v>1641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45473</v>
      </c>
      <c r="D506" s="89" t="s">
        <v>560</v>
      </c>
      <c r="E506" s="89">
        <v>2</v>
      </c>
      <c r="F506" s="89" t="s">
        <v>863</v>
      </c>
      <c r="H506" s="89">
        <f>'Справка 6'!E28</f>
        <v>2166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45473</v>
      </c>
      <c r="D507" s="89" t="s">
        <v>562</v>
      </c>
      <c r="E507" s="89">
        <v>2</v>
      </c>
      <c r="F507" s="89" t="s">
        <v>561</v>
      </c>
      <c r="H507" s="89">
        <f>'Справка 6'!E30</f>
        <v>9656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45473</v>
      </c>
      <c r="D508" s="89" t="s">
        <v>563</v>
      </c>
      <c r="E508" s="89">
        <v>2</v>
      </c>
      <c r="F508" s="89" t="s">
        <v>108</v>
      </c>
      <c r="H508" s="89">
        <f>'Справка 6'!E31</f>
        <v>605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45473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45473</v>
      </c>
      <c r="D510" s="89" t="s">
        <v>565</v>
      </c>
      <c r="E510" s="89">
        <v>2</v>
      </c>
      <c r="F510" s="89" t="s">
        <v>113</v>
      </c>
      <c r="H510" s="89">
        <f>'Справка 6'!E33</f>
        <v>320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45473</v>
      </c>
      <c r="D511" s="89" t="s">
        <v>566</v>
      </c>
      <c r="E511" s="89">
        <v>2</v>
      </c>
      <c r="F511" s="89" t="s">
        <v>115</v>
      </c>
      <c r="H511" s="89">
        <f>'Справка 6'!E34</f>
        <v>8731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45473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45473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45473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45473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45473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45473</v>
      </c>
      <c r="D517" s="89" t="s">
        <v>576</v>
      </c>
      <c r="E517" s="89">
        <v>2</v>
      </c>
      <c r="F517" s="89" t="s">
        <v>542</v>
      </c>
      <c r="H517" s="89">
        <f>'Справка 6'!E40</f>
        <v>245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45473</v>
      </c>
      <c r="D518" s="89" t="s">
        <v>578</v>
      </c>
      <c r="E518" s="89">
        <v>2</v>
      </c>
      <c r="F518" s="89" t="s">
        <v>827</v>
      </c>
      <c r="H518" s="89">
        <f>'Справка 6'!E41</f>
        <v>9901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45473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45473</v>
      </c>
      <c r="D520" s="89" t="s">
        <v>583</v>
      </c>
      <c r="E520" s="89">
        <v>2</v>
      </c>
      <c r="F520" s="89" t="s">
        <v>582</v>
      </c>
      <c r="H520" s="89">
        <f>'Справка 6'!E43</f>
        <v>17415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45473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45473</v>
      </c>
      <c r="D522" s="89" t="s">
        <v>526</v>
      </c>
      <c r="E522" s="89">
        <v>3</v>
      </c>
      <c r="F522" s="89" t="s">
        <v>525</v>
      </c>
      <c r="H522" s="89">
        <f>'Справка 6'!F12</f>
        <v>166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45473</v>
      </c>
      <c r="D523" s="89" t="s">
        <v>529</v>
      </c>
      <c r="E523" s="89">
        <v>3</v>
      </c>
      <c r="F523" s="89" t="s">
        <v>528</v>
      </c>
      <c r="H523" s="89">
        <f>'Справка 6'!F13</f>
        <v>394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45473</v>
      </c>
      <c r="D524" s="89" t="s">
        <v>532</v>
      </c>
      <c r="E524" s="89">
        <v>3</v>
      </c>
      <c r="F524" s="89" t="s">
        <v>531</v>
      </c>
      <c r="H524" s="89">
        <f>'Справка 6'!F14</f>
        <v>3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45473</v>
      </c>
      <c r="D525" s="89" t="s">
        <v>535</v>
      </c>
      <c r="E525" s="89">
        <v>3</v>
      </c>
      <c r="F525" s="89" t="s">
        <v>534</v>
      </c>
      <c r="H525" s="89">
        <f>'Справка 6'!F15</f>
        <v>797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45473</v>
      </c>
      <c r="D526" s="89" t="s">
        <v>537</v>
      </c>
      <c r="E526" s="89">
        <v>3</v>
      </c>
      <c r="F526" s="89" t="s">
        <v>536</v>
      </c>
      <c r="H526" s="89">
        <f>'Справка 6'!F16</f>
        <v>105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45473</v>
      </c>
      <c r="D527" s="89" t="s">
        <v>540</v>
      </c>
      <c r="E527" s="89">
        <v>3</v>
      </c>
      <c r="F527" s="89" t="s">
        <v>539</v>
      </c>
      <c r="H527" s="89">
        <f>'Справка 6'!F17</f>
        <v>1319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45473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45473</v>
      </c>
      <c r="D529" s="89" t="s">
        <v>545</v>
      </c>
      <c r="E529" s="89">
        <v>3</v>
      </c>
      <c r="F529" s="89" t="s">
        <v>828</v>
      </c>
      <c r="H529" s="89">
        <f>'Справка 6'!F19</f>
        <v>2784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45473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45473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45473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45473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45473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45473</v>
      </c>
      <c r="D535" s="89" t="s">
        <v>558</v>
      </c>
      <c r="E535" s="89">
        <v>3</v>
      </c>
      <c r="F535" s="89" t="s">
        <v>542</v>
      </c>
      <c r="H535" s="89">
        <f>'Справка 6'!F27</f>
        <v>448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45473</v>
      </c>
      <c r="D536" s="89" t="s">
        <v>560</v>
      </c>
      <c r="E536" s="89">
        <v>3</v>
      </c>
      <c r="F536" s="89" t="s">
        <v>863</v>
      </c>
      <c r="H536" s="89">
        <f>'Справка 6'!F28</f>
        <v>448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45473</v>
      </c>
      <c r="D537" s="89" t="s">
        <v>562</v>
      </c>
      <c r="E537" s="89">
        <v>3</v>
      </c>
      <c r="F537" s="89" t="s">
        <v>561</v>
      </c>
      <c r="H537" s="89">
        <f>'Справка 6'!F30</f>
        <v>330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45473</v>
      </c>
      <c r="D538" s="89" t="s">
        <v>563</v>
      </c>
      <c r="E538" s="89">
        <v>3</v>
      </c>
      <c r="F538" s="89" t="s">
        <v>108</v>
      </c>
      <c r="H538" s="89">
        <f>'Справка 6'!F31</f>
        <v>4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45473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45473</v>
      </c>
      <c r="D540" s="89" t="s">
        <v>565</v>
      </c>
      <c r="E540" s="89">
        <v>3</v>
      </c>
      <c r="F540" s="89" t="s">
        <v>113</v>
      </c>
      <c r="H540" s="89">
        <f>'Справка 6'!F33</f>
        <v>314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45473</v>
      </c>
      <c r="D541" s="89" t="s">
        <v>566</v>
      </c>
      <c r="E541" s="89">
        <v>3</v>
      </c>
      <c r="F541" s="89" t="s">
        <v>115</v>
      </c>
      <c r="H541" s="89">
        <f>'Справка 6'!F34</f>
        <v>12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45473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45473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45473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45473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45473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45473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45473</v>
      </c>
      <c r="D548" s="89" t="s">
        <v>578</v>
      </c>
      <c r="E548" s="89">
        <v>3</v>
      </c>
      <c r="F548" s="89" t="s">
        <v>827</v>
      </c>
      <c r="H548" s="89">
        <f>'Справка 6'!F41</f>
        <v>330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45473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45473</v>
      </c>
      <c r="D550" s="89" t="s">
        <v>583</v>
      </c>
      <c r="E550" s="89">
        <v>3</v>
      </c>
      <c r="F550" s="89" t="s">
        <v>582</v>
      </c>
      <c r="H550" s="89">
        <f>'Справка 6'!F43</f>
        <v>3562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45473</v>
      </c>
      <c r="D551" s="89" t="s">
        <v>523</v>
      </c>
      <c r="E551" s="89">
        <v>4</v>
      </c>
      <c r="F551" s="89" t="s">
        <v>522</v>
      </c>
      <c r="H551" s="89">
        <f>'Справка 6'!G11</f>
        <v>39725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45473</v>
      </c>
      <c r="D552" s="89" t="s">
        <v>526</v>
      </c>
      <c r="E552" s="89">
        <v>4</v>
      </c>
      <c r="F552" s="89" t="s">
        <v>525</v>
      </c>
      <c r="H552" s="89">
        <f>'Справка 6'!G12</f>
        <v>140875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45473</v>
      </c>
      <c r="D553" s="89" t="s">
        <v>529</v>
      </c>
      <c r="E553" s="89">
        <v>4</v>
      </c>
      <c r="F553" s="89" t="s">
        <v>528</v>
      </c>
      <c r="H553" s="89">
        <f>'Справка 6'!G13</f>
        <v>211802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45473</v>
      </c>
      <c r="D554" s="89" t="s">
        <v>532</v>
      </c>
      <c r="E554" s="89">
        <v>4</v>
      </c>
      <c r="F554" s="89" t="s">
        <v>531</v>
      </c>
      <c r="H554" s="89">
        <f>'Справка 6'!G14</f>
        <v>18514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45473</v>
      </c>
      <c r="D555" s="89" t="s">
        <v>535</v>
      </c>
      <c r="E555" s="89">
        <v>4</v>
      </c>
      <c r="F555" s="89" t="s">
        <v>534</v>
      </c>
      <c r="H555" s="89">
        <f>'Справка 6'!G15</f>
        <v>9081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45473</v>
      </c>
      <c r="D556" s="89" t="s">
        <v>537</v>
      </c>
      <c r="E556" s="89">
        <v>4</v>
      </c>
      <c r="F556" s="89" t="s">
        <v>536</v>
      </c>
      <c r="H556" s="89">
        <f>'Справка 6'!G16</f>
        <v>12174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45473</v>
      </c>
      <c r="D557" s="89" t="s">
        <v>540</v>
      </c>
      <c r="E557" s="89">
        <v>4</v>
      </c>
      <c r="F557" s="89" t="s">
        <v>539</v>
      </c>
      <c r="H557" s="89">
        <f>'Справка 6'!G17</f>
        <v>4910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45473</v>
      </c>
      <c r="D558" s="89" t="s">
        <v>543</v>
      </c>
      <c r="E558" s="89">
        <v>4</v>
      </c>
      <c r="F558" s="89" t="s">
        <v>542</v>
      </c>
      <c r="H558" s="89">
        <f>'Справка 6'!G18</f>
        <v>100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45473</v>
      </c>
      <c r="D559" s="89" t="s">
        <v>545</v>
      </c>
      <c r="E559" s="89">
        <v>4</v>
      </c>
      <c r="F559" s="89" t="s">
        <v>828</v>
      </c>
      <c r="H559" s="89">
        <f>'Справка 6'!G19</f>
        <v>437181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45473</v>
      </c>
      <c r="D560" s="89" t="s">
        <v>547</v>
      </c>
      <c r="E560" s="89">
        <v>4</v>
      </c>
      <c r="F560" s="89" t="s">
        <v>546</v>
      </c>
      <c r="H560" s="89">
        <f>'Справка 6'!G20</f>
        <v>49935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45473</v>
      </c>
      <c r="D561" s="89" t="s">
        <v>549</v>
      </c>
      <c r="E561" s="89">
        <v>4</v>
      </c>
      <c r="F561" s="89" t="s">
        <v>548</v>
      </c>
      <c r="H561" s="89">
        <f>'Справка 6'!G22</f>
        <v>628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45473</v>
      </c>
      <c r="D562" s="89" t="s">
        <v>553</v>
      </c>
      <c r="E562" s="89">
        <v>4</v>
      </c>
      <c r="F562" s="89" t="s">
        <v>552</v>
      </c>
      <c r="H562" s="89">
        <f>'Справка 6'!G24</f>
        <v>9926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45473</v>
      </c>
      <c r="D563" s="89" t="s">
        <v>555</v>
      </c>
      <c r="E563" s="89">
        <v>4</v>
      </c>
      <c r="F563" s="89" t="s">
        <v>554</v>
      </c>
      <c r="H563" s="89">
        <f>'Справка 6'!G25</f>
        <v>4538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45473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45473</v>
      </c>
      <c r="D565" s="89" t="s">
        <v>558</v>
      </c>
      <c r="E565" s="89">
        <v>4</v>
      </c>
      <c r="F565" s="89" t="s">
        <v>542</v>
      </c>
      <c r="H565" s="89">
        <f>'Справка 6'!G27</f>
        <v>4336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45473</v>
      </c>
      <c r="D566" s="89" t="s">
        <v>560</v>
      </c>
      <c r="E566" s="89">
        <v>4</v>
      </c>
      <c r="F566" s="89" t="s">
        <v>863</v>
      </c>
      <c r="H566" s="89">
        <f>'Справка 6'!G28</f>
        <v>18800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45473</v>
      </c>
      <c r="D567" s="89" t="s">
        <v>562</v>
      </c>
      <c r="E567" s="89">
        <v>4</v>
      </c>
      <c r="F567" s="89" t="s">
        <v>561</v>
      </c>
      <c r="H567" s="89">
        <f>'Справка 6'!G30</f>
        <v>215945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45473</v>
      </c>
      <c r="D568" s="89" t="s">
        <v>563</v>
      </c>
      <c r="E568" s="89">
        <v>4</v>
      </c>
      <c r="F568" s="89" t="s">
        <v>108</v>
      </c>
      <c r="H568" s="89">
        <f>'Справка 6'!G31</f>
        <v>91256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45473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45473</v>
      </c>
      <c r="D570" s="89" t="s">
        <v>565</v>
      </c>
      <c r="E570" s="89">
        <v>4</v>
      </c>
      <c r="F570" s="89" t="s">
        <v>113</v>
      </c>
      <c r="H570" s="89">
        <f>'Справка 6'!G33</f>
        <v>112100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45473</v>
      </c>
      <c r="D571" s="89" t="s">
        <v>566</v>
      </c>
      <c r="E571" s="89">
        <v>4</v>
      </c>
      <c r="F571" s="89" t="s">
        <v>115</v>
      </c>
      <c r="H571" s="89">
        <f>'Справка 6'!G34</f>
        <v>12589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45473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45473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45473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45473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45473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45473</v>
      </c>
      <c r="D577" s="89" t="s">
        <v>576</v>
      </c>
      <c r="E577" s="89">
        <v>4</v>
      </c>
      <c r="F577" s="89" t="s">
        <v>542</v>
      </c>
      <c r="H577" s="89">
        <f>'Справка 6'!G40</f>
        <v>245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45473</v>
      </c>
      <c r="D578" s="89" t="s">
        <v>578</v>
      </c>
      <c r="E578" s="89">
        <v>4</v>
      </c>
      <c r="F578" s="89" t="s">
        <v>827</v>
      </c>
      <c r="H578" s="89">
        <f>'Справка 6'!G41</f>
        <v>216190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45473</v>
      </c>
      <c r="D579" s="89" t="s">
        <v>581</v>
      </c>
      <c r="E579" s="89">
        <v>4</v>
      </c>
      <c r="F579" s="89" t="s">
        <v>580</v>
      </c>
      <c r="H579" s="89">
        <f>'Справка 6'!G42</f>
        <v>768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45473</v>
      </c>
      <c r="D580" s="89" t="s">
        <v>583</v>
      </c>
      <c r="E580" s="89">
        <v>4</v>
      </c>
      <c r="F580" s="89" t="s">
        <v>582</v>
      </c>
      <c r="H580" s="89">
        <f>'Справка 6'!G43</f>
        <v>723502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45473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45473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45473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45473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45473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45473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45473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45473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45473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45473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45473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45473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45473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45473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45473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45473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45473</v>
      </c>
      <c r="D597" s="89" t="s">
        <v>562</v>
      </c>
      <c r="E597" s="89">
        <v>5</v>
      </c>
      <c r="F597" s="89" t="s">
        <v>561</v>
      </c>
      <c r="H597" s="89">
        <f>'Справка 6'!H30</f>
        <v>880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45473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45473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45473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45473</v>
      </c>
      <c r="D601" s="89" t="s">
        <v>566</v>
      </c>
      <c r="E601" s="89">
        <v>5</v>
      </c>
      <c r="F601" s="89" t="s">
        <v>115</v>
      </c>
      <c r="H601" s="89">
        <f>'Справка 6'!H34</f>
        <v>880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45473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45473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45473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45473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45473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45473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45473</v>
      </c>
      <c r="D608" s="89" t="s">
        <v>578</v>
      </c>
      <c r="E608" s="89">
        <v>5</v>
      </c>
      <c r="F608" s="89" t="s">
        <v>827</v>
      </c>
      <c r="H608" s="89">
        <f>'Справка 6'!H41</f>
        <v>880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45473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45473</v>
      </c>
      <c r="D610" s="89" t="s">
        <v>583</v>
      </c>
      <c r="E610" s="89">
        <v>5</v>
      </c>
      <c r="F610" s="89" t="s">
        <v>582</v>
      </c>
      <c r="H610" s="89">
        <f>'Справка 6'!H43</f>
        <v>880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45473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45473</v>
      </c>
      <c r="D612" s="89" t="s">
        <v>526</v>
      </c>
      <c r="E612" s="89">
        <v>6</v>
      </c>
      <c r="F612" s="89" t="s">
        <v>525</v>
      </c>
      <c r="H612" s="89">
        <f>'Справка 6'!I12</f>
        <v>234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45473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45473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45473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45473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45473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45473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45473</v>
      </c>
      <c r="D619" s="89" t="s">
        <v>545</v>
      </c>
      <c r="E619" s="89">
        <v>6</v>
      </c>
      <c r="F619" s="89" t="s">
        <v>828</v>
      </c>
      <c r="H619" s="89">
        <f>'Справка 6'!I19</f>
        <v>234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45473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45473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45473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45473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45473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45473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45473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45473</v>
      </c>
      <c r="D627" s="89" t="s">
        <v>562</v>
      </c>
      <c r="E627" s="89">
        <v>6</v>
      </c>
      <c r="F627" s="89" t="s">
        <v>561</v>
      </c>
      <c r="H627" s="89">
        <f>'Справка 6'!I30</f>
        <v>1266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45473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45473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45473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45473</v>
      </c>
      <c r="D631" s="89" t="s">
        <v>566</v>
      </c>
      <c r="E631" s="89">
        <v>6</v>
      </c>
      <c r="F631" s="89" t="s">
        <v>115</v>
      </c>
      <c r="H631" s="89">
        <f>'Справка 6'!I34</f>
        <v>1266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45473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45473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45473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45473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45473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45473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45473</v>
      </c>
      <c r="D638" s="89" t="s">
        <v>578</v>
      </c>
      <c r="E638" s="89">
        <v>6</v>
      </c>
      <c r="F638" s="89" t="s">
        <v>827</v>
      </c>
      <c r="H638" s="89">
        <f>'Справка 6'!I41</f>
        <v>1266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45473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45473</v>
      </c>
      <c r="D640" s="89" t="s">
        <v>583</v>
      </c>
      <c r="E640" s="89">
        <v>6</v>
      </c>
      <c r="F640" s="89" t="s">
        <v>582</v>
      </c>
      <c r="H640" s="89">
        <f>'Справка 6'!I43</f>
        <v>1500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45473</v>
      </c>
      <c r="D641" s="89" t="s">
        <v>523</v>
      </c>
      <c r="E641" s="89">
        <v>7</v>
      </c>
      <c r="F641" s="89" t="s">
        <v>522</v>
      </c>
      <c r="H641" s="89">
        <f>'Справка 6'!J11</f>
        <v>39725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45473</v>
      </c>
      <c r="D642" s="89" t="s">
        <v>526</v>
      </c>
      <c r="E642" s="89">
        <v>7</v>
      </c>
      <c r="F642" s="89" t="s">
        <v>525</v>
      </c>
      <c r="H642" s="89">
        <f>'Справка 6'!J12</f>
        <v>140641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45473</v>
      </c>
      <c r="D643" s="89" t="s">
        <v>529</v>
      </c>
      <c r="E643" s="89">
        <v>7</v>
      </c>
      <c r="F643" s="89" t="s">
        <v>528</v>
      </c>
      <c r="H643" s="89">
        <f>'Справка 6'!J13</f>
        <v>211802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45473</v>
      </c>
      <c r="D644" s="89" t="s">
        <v>532</v>
      </c>
      <c r="E644" s="89">
        <v>7</v>
      </c>
      <c r="F644" s="89" t="s">
        <v>531</v>
      </c>
      <c r="H644" s="89">
        <f>'Справка 6'!J14</f>
        <v>18514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45473</v>
      </c>
      <c r="D645" s="89" t="s">
        <v>535</v>
      </c>
      <c r="E645" s="89">
        <v>7</v>
      </c>
      <c r="F645" s="89" t="s">
        <v>534</v>
      </c>
      <c r="H645" s="89">
        <f>'Справка 6'!J15</f>
        <v>9081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45473</v>
      </c>
      <c r="D646" s="89" t="s">
        <v>537</v>
      </c>
      <c r="E646" s="89">
        <v>7</v>
      </c>
      <c r="F646" s="89" t="s">
        <v>536</v>
      </c>
      <c r="H646" s="89">
        <f>'Справка 6'!J16</f>
        <v>12174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45473</v>
      </c>
      <c r="D647" s="89" t="s">
        <v>540</v>
      </c>
      <c r="E647" s="89">
        <v>7</v>
      </c>
      <c r="F647" s="89" t="s">
        <v>539</v>
      </c>
      <c r="H647" s="89">
        <f>'Справка 6'!J17</f>
        <v>4910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45473</v>
      </c>
      <c r="D648" s="89" t="s">
        <v>543</v>
      </c>
      <c r="E648" s="89">
        <v>7</v>
      </c>
      <c r="F648" s="89" t="s">
        <v>542</v>
      </c>
      <c r="H648" s="89">
        <f>'Справка 6'!J18</f>
        <v>100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45473</v>
      </c>
      <c r="D649" s="89" t="s">
        <v>545</v>
      </c>
      <c r="E649" s="89">
        <v>7</v>
      </c>
      <c r="F649" s="89" t="s">
        <v>828</v>
      </c>
      <c r="H649" s="89">
        <f>'Справка 6'!J19</f>
        <v>436947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45473</v>
      </c>
      <c r="D650" s="89" t="s">
        <v>547</v>
      </c>
      <c r="E650" s="89">
        <v>7</v>
      </c>
      <c r="F650" s="89" t="s">
        <v>546</v>
      </c>
      <c r="H650" s="89">
        <f>'Справка 6'!J20</f>
        <v>49935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45473</v>
      </c>
      <c r="D651" s="89" t="s">
        <v>549</v>
      </c>
      <c r="E651" s="89">
        <v>7</v>
      </c>
      <c r="F651" s="89" t="s">
        <v>548</v>
      </c>
      <c r="H651" s="89">
        <f>'Справка 6'!J22</f>
        <v>628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45473</v>
      </c>
      <c r="D652" s="89" t="s">
        <v>553</v>
      </c>
      <c r="E652" s="89">
        <v>7</v>
      </c>
      <c r="F652" s="89" t="s">
        <v>552</v>
      </c>
      <c r="H652" s="89">
        <f>'Справка 6'!J24</f>
        <v>9926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45473</v>
      </c>
      <c r="D653" s="89" t="s">
        <v>555</v>
      </c>
      <c r="E653" s="89">
        <v>7</v>
      </c>
      <c r="F653" s="89" t="s">
        <v>554</v>
      </c>
      <c r="H653" s="89">
        <f>'Справка 6'!J25</f>
        <v>4538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45473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45473</v>
      </c>
      <c r="D655" s="89" t="s">
        <v>558</v>
      </c>
      <c r="E655" s="89">
        <v>7</v>
      </c>
      <c r="F655" s="89" t="s">
        <v>542</v>
      </c>
      <c r="H655" s="89">
        <f>'Справка 6'!J27</f>
        <v>4336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45473</v>
      </c>
      <c r="D656" s="89" t="s">
        <v>560</v>
      </c>
      <c r="E656" s="89">
        <v>7</v>
      </c>
      <c r="F656" s="89" t="s">
        <v>863</v>
      </c>
      <c r="H656" s="89">
        <f>'Справка 6'!J28</f>
        <v>18800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45473</v>
      </c>
      <c r="D657" s="89" t="s">
        <v>562</v>
      </c>
      <c r="E657" s="89">
        <v>7</v>
      </c>
      <c r="F657" s="89" t="s">
        <v>561</v>
      </c>
      <c r="H657" s="89">
        <f>'Справка 6'!J30</f>
        <v>215559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45473</v>
      </c>
      <c r="D658" s="89" t="s">
        <v>563</v>
      </c>
      <c r="E658" s="89">
        <v>7</v>
      </c>
      <c r="F658" s="89" t="s">
        <v>108</v>
      </c>
      <c r="H658" s="89">
        <f>'Справка 6'!J31</f>
        <v>91256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45473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45473</v>
      </c>
      <c r="D660" s="89" t="s">
        <v>565</v>
      </c>
      <c r="E660" s="89">
        <v>7</v>
      </c>
      <c r="F660" s="89" t="s">
        <v>113</v>
      </c>
      <c r="H660" s="89">
        <f>'Справка 6'!J33</f>
        <v>112100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45473</v>
      </c>
      <c r="D661" s="89" t="s">
        <v>566</v>
      </c>
      <c r="E661" s="89">
        <v>7</v>
      </c>
      <c r="F661" s="89" t="s">
        <v>115</v>
      </c>
      <c r="H661" s="89">
        <f>'Справка 6'!J34</f>
        <v>12203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45473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45473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45473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45473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45473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45473</v>
      </c>
      <c r="D667" s="89" t="s">
        <v>576</v>
      </c>
      <c r="E667" s="89">
        <v>7</v>
      </c>
      <c r="F667" s="89" t="s">
        <v>542</v>
      </c>
      <c r="H667" s="89">
        <f>'Справка 6'!J40</f>
        <v>245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45473</v>
      </c>
      <c r="D668" s="89" t="s">
        <v>578</v>
      </c>
      <c r="E668" s="89">
        <v>7</v>
      </c>
      <c r="F668" s="89" t="s">
        <v>827</v>
      </c>
      <c r="H668" s="89">
        <f>'Справка 6'!J41</f>
        <v>215804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45473</v>
      </c>
      <c r="D669" s="89" t="s">
        <v>581</v>
      </c>
      <c r="E669" s="89">
        <v>7</v>
      </c>
      <c r="F669" s="89" t="s">
        <v>580</v>
      </c>
      <c r="H669" s="89">
        <f>'Справка 6'!J42</f>
        <v>768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45473</v>
      </c>
      <c r="D670" s="89" t="s">
        <v>583</v>
      </c>
      <c r="E670" s="89">
        <v>7</v>
      </c>
      <c r="F670" s="89" t="s">
        <v>582</v>
      </c>
      <c r="H670" s="89">
        <f>'Справка 6'!J43</f>
        <v>722882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45473</v>
      </c>
      <c r="D671" s="89" t="s">
        <v>523</v>
      </c>
      <c r="E671" s="89">
        <v>8</v>
      </c>
      <c r="F671" s="89" t="s">
        <v>522</v>
      </c>
      <c r="H671" s="89">
        <f>'Справка 6'!K11</f>
        <v>6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45473</v>
      </c>
      <c r="D672" s="89" t="s">
        <v>526</v>
      </c>
      <c r="E672" s="89">
        <v>8</v>
      </c>
      <c r="F672" s="89" t="s">
        <v>525</v>
      </c>
      <c r="H672" s="89">
        <f>'Справка 6'!K12</f>
        <v>56375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45473</v>
      </c>
      <c r="D673" s="89" t="s">
        <v>529</v>
      </c>
      <c r="E673" s="89">
        <v>8</v>
      </c>
      <c r="F673" s="89" t="s">
        <v>528</v>
      </c>
      <c r="H673" s="89">
        <f>'Справка 6'!K13</f>
        <v>143672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45473</v>
      </c>
      <c r="D674" s="89" t="s">
        <v>532</v>
      </c>
      <c r="E674" s="89">
        <v>8</v>
      </c>
      <c r="F674" s="89" t="s">
        <v>531</v>
      </c>
      <c r="H674" s="89">
        <f>'Справка 6'!K14</f>
        <v>9260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45473</v>
      </c>
      <c r="D675" s="89" t="s">
        <v>535</v>
      </c>
      <c r="E675" s="89">
        <v>8</v>
      </c>
      <c r="F675" s="89" t="s">
        <v>534</v>
      </c>
      <c r="H675" s="89">
        <f>'Справка 6'!K15</f>
        <v>5404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45473</v>
      </c>
      <c r="D676" s="89" t="s">
        <v>537</v>
      </c>
      <c r="E676" s="89">
        <v>8</v>
      </c>
      <c r="F676" s="89" t="s">
        <v>536</v>
      </c>
      <c r="H676" s="89">
        <f>'Справка 6'!K16</f>
        <v>10881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45473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45473</v>
      </c>
      <c r="D678" s="89" t="s">
        <v>543</v>
      </c>
      <c r="E678" s="89">
        <v>8</v>
      </c>
      <c r="F678" s="89" t="s">
        <v>542</v>
      </c>
      <c r="H678" s="89">
        <f>'Справка 6'!K18</f>
        <v>84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45473</v>
      </c>
      <c r="D679" s="89" t="s">
        <v>545</v>
      </c>
      <c r="E679" s="89">
        <v>8</v>
      </c>
      <c r="F679" s="89" t="s">
        <v>828</v>
      </c>
      <c r="H679" s="89">
        <f>'Справка 6'!K19</f>
        <v>225682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45473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45473</v>
      </c>
      <c r="D681" s="89" t="s">
        <v>549</v>
      </c>
      <c r="E681" s="89">
        <v>8</v>
      </c>
      <c r="F681" s="89" t="s">
        <v>548</v>
      </c>
      <c r="H681" s="89">
        <f>'Справка 6'!K22</f>
        <v>156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45473</v>
      </c>
      <c r="D682" s="89" t="s">
        <v>553</v>
      </c>
      <c r="E682" s="89">
        <v>8</v>
      </c>
      <c r="F682" s="89" t="s">
        <v>552</v>
      </c>
      <c r="H682" s="89">
        <f>'Справка 6'!K24</f>
        <v>7681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45473</v>
      </c>
      <c r="D683" s="89" t="s">
        <v>555</v>
      </c>
      <c r="E683" s="89">
        <v>8</v>
      </c>
      <c r="F683" s="89" t="s">
        <v>554</v>
      </c>
      <c r="H683" s="89">
        <f>'Справка 6'!K25</f>
        <v>4276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45473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45473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45473</v>
      </c>
      <c r="D686" s="89" t="s">
        <v>560</v>
      </c>
      <c r="E686" s="89">
        <v>8</v>
      </c>
      <c r="F686" s="89" t="s">
        <v>863</v>
      </c>
      <c r="H686" s="89">
        <f>'Справка 6'!K28</f>
        <v>11957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45473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45473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45473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45473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45473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45473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45473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45473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45473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45473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45473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45473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45473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45473</v>
      </c>
      <c r="D700" s="89" t="s">
        <v>583</v>
      </c>
      <c r="E700" s="89">
        <v>8</v>
      </c>
      <c r="F700" s="89" t="s">
        <v>582</v>
      </c>
      <c r="H700" s="89">
        <f>'Справка 6'!K43</f>
        <v>237795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45473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45473</v>
      </c>
      <c r="D702" s="89" t="s">
        <v>526</v>
      </c>
      <c r="E702" s="89">
        <v>9</v>
      </c>
      <c r="F702" s="89" t="s">
        <v>525</v>
      </c>
      <c r="H702" s="89">
        <f>'Справка 6'!L12</f>
        <v>3137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45473</v>
      </c>
      <c r="D703" s="89" t="s">
        <v>529</v>
      </c>
      <c r="E703" s="89">
        <v>9</v>
      </c>
      <c r="F703" s="89" t="s">
        <v>528</v>
      </c>
      <c r="H703" s="89">
        <f>'Справка 6'!L13</f>
        <v>4568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45473</v>
      </c>
      <c r="D704" s="89" t="s">
        <v>532</v>
      </c>
      <c r="E704" s="89">
        <v>9</v>
      </c>
      <c r="F704" s="89" t="s">
        <v>531</v>
      </c>
      <c r="H704" s="89">
        <f>'Справка 6'!L14</f>
        <v>507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45473</v>
      </c>
      <c r="D705" s="89" t="s">
        <v>535</v>
      </c>
      <c r="E705" s="89">
        <v>9</v>
      </c>
      <c r="F705" s="89" t="s">
        <v>534</v>
      </c>
      <c r="H705" s="89">
        <f>'Справка 6'!L15</f>
        <v>606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45473</v>
      </c>
      <c r="D706" s="89" t="s">
        <v>537</v>
      </c>
      <c r="E706" s="89">
        <v>9</v>
      </c>
      <c r="F706" s="89" t="s">
        <v>536</v>
      </c>
      <c r="H706" s="89">
        <f>'Справка 6'!L16</f>
        <v>248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45473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45473</v>
      </c>
      <c r="D708" s="89" t="s">
        <v>543</v>
      </c>
      <c r="E708" s="89">
        <v>9</v>
      </c>
      <c r="F708" s="89" t="s">
        <v>542</v>
      </c>
      <c r="H708" s="89">
        <f>'Справка 6'!L18</f>
        <v>4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45473</v>
      </c>
      <c r="D709" s="89" t="s">
        <v>545</v>
      </c>
      <c r="E709" s="89">
        <v>9</v>
      </c>
      <c r="F709" s="89" t="s">
        <v>828</v>
      </c>
      <c r="H709" s="89">
        <f>'Справка 6'!L19</f>
        <v>9070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45473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45473</v>
      </c>
      <c r="D711" s="89" t="s">
        <v>549</v>
      </c>
      <c r="E711" s="89">
        <v>9</v>
      </c>
      <c r="F711" s="89" t="s">
        <v>548</v>
      </c>
      <c r="H711" s="89">
        <f>'Справка 6'!L22</f>
        <v>26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45473</v>
      </c>
      <c r="D712" s="89" t="s">
        <v>553</v>
      </c>
      <c r="E712" s="89">
        <v>9</v>
      </c>
      <c r="F712" s="89" t="s">
        <v>552</v>
      </c>
      <c r="H712" s="89">
        <f>'Справка 6'!L24</f>
        <v>300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45473</v>
      </c>
      <c r="D713" s="89" t="s">
        <v>555</v>
      </c>
      <c r="E713" s="89">
        <v>9</v>
      </c>
      <c r="F713" s="89" t="s">
        <v>554</v>
      </c>
      <c r="H713" s="89">
        <f>'Справка 6'!L25</f>
        <v>48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45473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45473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45473</v>
      </c>
      <c r="D716" s="89" t="s">
        <v>560</v>
      </c>
      <c r="E716" s="89">
        <v>9</v>
      </c>
      <c r="F716" s="89" t="s">
        <v>863</v>
      </c>
      <c r="H716" s="89">
        <f>'Справка 6'!L28</f>
        <v>348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45473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45473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45473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45473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45473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45473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45473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45473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45473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45473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45473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45473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45473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45473</v>
      </c>
      <c r="D730" s="89" t="s">
        <v>583</v>
      </c>
      <c r="E730" s="89">
        <v>9</v>
      </c>
      <c r="F730" s="89" t="s">
        <v>582</v>
      </c>
      <c r="H730" s="89">
        <f>'Справка 6'!L43</f>
        <v>9444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45473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45473</v>
      </c>
      <c r="D732" s="89" t="s">
        <v>526</v>
      </c>
      <c r="E732" s="89">
        <v>10</v>
      </c>
      <c r="F732" s="89" t="s">
        <v>525</v>
      </c>
      <c r="H732" s="89">
        <f>'Справка 6'!M12</f>
        <v>148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45473</v>
      </c>
      <c r="D733" s="89" t="s">
        <v>529</v>
      </c>
      <c r="E733" s="89">
        <v>10</v>
      </c>
      <c r="F733" s="89" t="s">
        <v>528</v>
      </c>
      <c r="H733" s="89">
        <f>'Справка 6'!M13</f>
        <v>393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45473</v>
      </c>
      <c r="D734" s="89" t="s">
        <v>532</v>
      </c>
      <c r="E734" s="89">
        <v>10</v>
      </c>
      <c r="F734" s="89" t="s">
        <v>531</v>
      </c>
      <c r="H734" s="89">
        <f>'Справка 6'!M14</f>
        <v>3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45473</v>
      </c>
      <c r="D735" s="89" t="s">
        <v>535</v>
      </c>
      <c r="E735" s="89">
        <v>10</v>
      </c>
      <c r="F735" s="89" t="s">
        <v>534</v>
      </c>
      <c r="H735" s="89">
        <f>'Справка 6'!M15</f>
        <v>700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45473</v>
      </c>
      <c r="D736" s="89" t="s">
        <v>537</v>
      </c>
      <c r="E736" s="89">
        <v>10</v>
      </c>
      <c r="F736" s="89" t="s">
        <v>536</v>
      </c>
      <c r="H736" s="89">
        <f>'Справка 6'!M16</f>
        <v>102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45473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45473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45473</v>
      </c>
      <c r="D739" s="89" t="s">
        <v>545</v>
      </c>
      <c r="E739" s="89">
        <v>10</v>
      </c>
      <c r="F739" s="89" t="s">
        <v>828</v>
      </c>
      <c r="H739" s="89">
        <f>'Справка 6'!M19</f>
        <v>1346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45473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45473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45473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45473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45473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45473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45473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45473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45473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45473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45473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45473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45473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45473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45473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45473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45473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45473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45473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45473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45473</v>
      </c>
      <c r="D760" s="89" t="s">
        <v>583</v>
      </c>
      <c r="E760" s="89">
        <v>10</v>
      </c>
      <c r="F760" s="89" t="s">
        <v>582</v>
      </c>
      <c r="H760" s="89">
        <f>'Справка 6'!M43</f>
        <v>1346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45473</v>
      </c>
      <c r="D761" s="89" t="s">
        <v>523</v>
      </c>
      <c r="E761" s="89">
        <v>11</v>
      </c>
      <c r="F761" s="89" t="s">
        <v>522</v>
      </c>
      <c r="H761" s="89">
        <f>'Справка 6'!N11</f>
        <v>6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45473</v>
      </c>
      <c r="D762" s="89" t="s">
        <v>526</v>
      </c>
      <c r="E762" s="89">
        <v>11</v>
      </c>
      <c r="F762" s="89" t="s">
        <v>525</v>
      </c>
      <c r="H762" s="89">
        <f>'Справка 6'!N12</f>
        <v>59364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45473</v>
      </c>
      <c r="D763" s="89" t="s">
        <v>529</v>
      </c>
      <c r="E763" s="89">
        <v>11</v>
      </c>
      <c r="F763" s="89" t="s">
        <v>528</v>
      </c>
      <c r="H763" s="89">
        <f>'Справка 6'!N13</f>
        <v>147847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45473</v>
      </c>
      <c r="D764" s="89" t="s">
        <v>532</v>
      </c>
      <c r="E764" s="89">
        <v>11</v>
      </c>
      <c r="F764" s="89" t="s">
        <v>531</v>
      </c>
      <c r="H764" s="89">
        <f>'Справка 6'!N14</f>
        <v>9764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45473</v>
      </c>
      <c r="D765" s="89" t="s">
        <v>535</v>
      </c>
      <c r="E765" s="89">
        <v>11</v>
      </c>
      <c r="F765" s="89" t="s">
        <v>534</v>
      </c>
      <c r="H765" s="89">
        <f>'Справка 6'!N15</f>
        <v>5310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45473</v>
      </c>
      <c r="D766" s="89" t="s">
        <v>537</v>
      </c>
      <c r="E766" s="89">
        <v>11</v>
      </c>
      <c r="F766" s="89" t="s">
        <v>536</v>
      </c>
      <c r="H766" s="89">
        <f>'Справка 6'!N16</f>
        <v>11027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45473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45473</v>
      </c>
      <c r="D768" s="89" t="s">
        <v>543</v>
      </c>
      <c r="E768" s="89">
        <v>11</v>
      </c>
      <c r="F768" s="89" t="s">
        <v>542</v>
      </c>
      <c r="H768" s="89">
        <f>'Справка 6'!N18</f>
        <v>88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45473</v>
      </c>
      <c r="D769" s="89" t="s">
        <v>545</v>
      </c>
      <c r="E769" s="89">
        <v>11</v>
      </c>
      <c r="F769" s="89" t="s">
        <v>828</v>
      </c>
      <c r="H769" s="89">
        <f>'Справка 6'!N19</f>
        <v>233406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45473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45473</v>
      </c>
      <c r="D771" s="89" t="s">
        <v>549</v>
      </c>
      <c r="E771" s="89">
        <v>11</v>
      </c>
      <c r="F771" s="89" t="s">
        <v>548</v>
      </c>
      <c r="H771" s="89">
        <f>'Справка 6'!N22</f>
        <v>182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45473</v>
      </c>
      <c r="D772" s="89" t="s">
        <v>553</v>
      </c>
      <c r="E772" s="89">
        <v>11</v>
      </c>
      <c r="F772" s="89" t="s">
        <v>552</v>
      </c>
      <c r="H772" s="89">
        <f>'Справка 6'!N24</f>
        <v>7981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45473</v>
      </c>
      <c r="D773" s="89" t="s">
        <v>555</v>
      </c>
      <c r="E773" s="89">
        <v>11</v>
      </c>
      <c r="F773" s="89" t="s">
        <v>554</v>
      </c>
      <c r="H773" s="89">
        <f>'Справка 6'!N25</f>
        <v>4324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45473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45473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45473</v>
      </c>
      <c r="D776" s="89" t="s">
        <v>560</v>
      </c>
      <c r="E776" s="89">
        <v>11</v>
      </c>
      <c r="F776" s="89" t="s">
        <v>863</v>
      </c>
      <c r="H776" s="89">
        <f>'Справка 6'!N28</f>
        <v>12305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45473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45473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45473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45473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45473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45473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45473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45473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45473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45473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45473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45473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45473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45473</v>
      </c>
      <c r="D790" s="89" t="s">
        <v>583</v>
      </c>
      <c r="E790" s="89">
        <v>11</v>
      </c>
      <c r="F790" s="89" t="s">
        <v>582</v>
      </c>
      <c r="H790" s="89">
        <f>'Справка 6'!N43</f>
        <v>245893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45473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45473</v>
      </c>
      <c r="D792" s="89" t="s">
        <v>526</v>
      </c>
      <c r="E792" s="89">
        <v>12</v>
      </c>
      <c r="F792" s="89" t="s">
        <v>525</v>
      </c>
      <c r="H792" s="89">
        <f>'Справка 6'!O12</f>
        <v>21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45473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45473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45473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45473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45473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45473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45473</v>
      </c>
      <c r="D799" s="89" t="s">
        <v>545</v>
      </c>
      <c r="E799" s="89">
        <v>12</v>
      </c>
      <c r="F799" s="89" t="s">
        <v>828</v>
      </c>
      <c r="H799" s="89">
        <f>'Справка 6'!O19</f>
        <v>21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45473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45473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45473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45473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45473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45473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45473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45473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45473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45473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45473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45473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45473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45473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45473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45473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45473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45473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45473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45473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45473</v>
      </c>
      <c r="D820" s="89" t="s">
        <v>583</v>
      </c>
      <c r="E820" s="89">
        <v>12</v>
      </c>
      <c r="F820" s="89" t="s">
        <v>582</v>
      </c>
      <c r="H820" s="89">
        <f>'Справка 6'!O43</f>
        <v>21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45473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45473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45473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45473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45473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45473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45473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45473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45473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45473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45473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45473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45473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45473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45473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45473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45473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45473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45473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45473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45473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45473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45473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45473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45473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45473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45473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45473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45473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45473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45473</v>
      </c>
      <c r="D851" s="89" t="s">
        <v>523</v>
      </c>
      <c r="E851" s="89">
        <v>14</v>
      </c>
      <c r="F851" s="89" t="s">
        <v>522</v>
      </c>
      <c r="H851" s="89">
        <f>'Справка 6'!Q11</f>
        <v>6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45473</v>
      </c>
      <c r="D852" s="89" t="s">
        <v>526</v>
      </c>
      <c r="E852" s="89">
        <v>14</v>
      </c>
      <c r="F852" s="89" t="s">
        <v>525</v>
      </c>
      <c r="H852" s="89">
        <f>'Справка 6'!Q12</f>
        <v>59385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45473</v>
      </c>
      <c r="D853" s="89" t="s">
        <v>529</v>
      </c>
      <c r="E853" s="89">
        <v>14</v>
      </c>
      <c r="F853" s="89" t="s">
        <v>528</v>
      </c>
      <c r="H853" s="89">
        <f>'Справка 6'!Q13</f>
        <v>147847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45473</v>
      </c>
      <c r="D854" s="89" t="s">
        <v>532</v>
      </c>
      <c r="E854" s="89">
        <v>14</v>
      </c>
      <c r="F854" s="89" t="s">
        <v>531</v>
      </c>
      <c r="H854" s="89">
        <f>'Справка 6'!Q14</f>
        <v>9764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45473</v>
      </c>
      <c r="D855" s="89" t="s">
        <v>535</v>
      </c>
      <c r="E855" s="89">
        <v>14</v>
      </c>
      <c r="F855" s="89" t="s">
        <v>534</v>
      </c>
      <c r="H855" s="89">
        <f>'Справка 6'!Q15</f>
        <v>5310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45473</v>
      </c>
      <c r="D856" s="89" t="s">
        <v>537</v>
      </c>
      <c r="E856" s="89">
        <v>14</v>
      </c>
      <c r="F856" s="89" t="s">
        <v>536</v>
      </c>
      <c r="H856" s="89">
        <f>'Справка 6'!Q16</f>
        <v>11027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45473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45473</v>
      </c>
      <c r="D858" s="89" t="s">
        <v>543</v>
      </c>
      <c r="E858" s="89">
        <v>14</v>
      </c>
      <c r="F858" s="89" t="s">
        <v>542</v>
      </c>
      <c r="H858" s="89">
        <f>'Справка 6'!Q18</f>
        <v>88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45473</v>
      </c>
      <c r="D859" s="89" t="s">
        <v>545</v>
      </c>
      <c r="E859" s="89">
        <v>14</v>
      </c>
      <c r="F859" s="89" t="s">
        <v>828</v>
      </c>
      <c r="H859" s="89">
        <f>'Справка 6'!Q19</f>
        <v>233427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45473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45473</v>
      </c>
      <c r="D861" s="89" t="s">
        <v>549</v>
      </c>
      <c r="E861" s="89">
        <v>14</v>
      </c>
      <c r="F861" s="89" t="s">
        <v>548</v>
      </c>
      <c r="H861" s="89">
        <f>'Справка 6'!Q22</f>
        <v>182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45473</v>
      </c>
      <c r="D862" s="89" t="s">
        <v>553</v>
      </c>
      <c r="E862" s="89">
        <v>14</v>
      </c>
      <c r="F862" s="89" t="s">
        <v>552</v>
      </c>
      <c r="H862" s="89">
        <f>'Справка 6'!Q24</f>
        <v>7981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45473</v>
      </c>
      <c r="D863" s="89" t="s">
        <v>555</v>
      </c>
      <c r="E863" s="89">
        <v>14</v>
      </c>
      <c r="F863" s="89" t="s">
        <v>554</v>
      </c>
      <c r="H863" s="89">
        <f>'Справка 6'!Q25</f>
        <v>4324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45473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45473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45473</v>
      </c>
      <c r="D866" s="89" t="s">
        <v>560</v>
      </c>
      <c r="E866" s="89">
        <v>14</v>
      </c>
      <c r="F866" s="89" t="s">
        <v>863</v>
      </c>
      <c r="H866" s="89">
        <f>'Справка 6'!Q28</f>
        <v>12305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45473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45473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45473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45473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45473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45473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45473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45473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45473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45473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45473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45473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45473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45473</v>
      </c>
      <c r="D880" s="89" t="s">
        <v>583</v>
      </c>
      <c r="E880" s="89">
        <v>14</v>
      </c>
      <c r="F880" s="89" t="s">
        <v>582</v>
      </c>
      <c r="H880" s="89">
        <f>'Справка 6'!Q43</f>
        <v>245914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45473</v>
      </c>
      <c r="D881" s="89" t="s">
        <v>523</v>
      </c>
      <c r="E881" s="89">
        <v>15</v>
      </c>
      <c r="F881" s="89" t="s">
        <v>522</v>
      </c>
      <c r="H881" s="89">
        <f>'Справка 6'!R11</f>
        <v>39719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45473</v>
      </c>
      <c r="D882" s="89" t="s">
        <v>526</v>
      </c>
      <c r="E882" s="89">
        <v>15</v>
      </c>
      <c r="F882" s="89" t="s">
        <v>525</v>
      </c>
      <c r="H882" s="89">
        <f>'Справка 6'!R12</f>
        <v>81256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45473</v>
      </c>
      <c r="D883" s="89" t="s">
        <v>529</v>
      </c>
      <c r="E883" s="89">
        <v>15</v>
      </c>
      <c r="F883" s="89" t="s">
        <v>528</v>
      </c>
      <c r="H883" s="89">
        <f>'Справка 6'!R13</f>
        <v>63955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45473</v>
      </c>
      <c r="D884" s="89" t="s">
        <v>532</v>
      </c>
      <c r="E884" s="89">
        <v>15</v>
      </c>
      <c r="F884" s="89" t="s">
        <v>531</v>
      </c>
      <c r="H884" s="89">
        <f>'Справка 6'!R14</f>
        <v>8750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45473</v>
      </c>
      <c r="D885" s="89" t="s">
        <v>535</v>
      </c>
      <c r="E885" s="89">
        <v>15</v>
      </c>
      <c r="F885" s="89" t="s">
        <v>534</v>
      </c>
      <c r="H885" s="89">
        <f>'Справка 6'!R15</f>
        <v>3771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45473</v>
      </c>
      <c r="D886" s="89" t="s">
        <v>537</v>
      </c>
      <c r="E886" s="89">
        <v>15</v>
      </c>
      <c r="F886" s="89" t="s">
        <v>536</v>
      </c>
      <c r="H886" s="89">
        <f>'Справка 6'!R16</f>
        <v>1147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45473</v>
      </c>
      <c r="D887" s="89" t="s">
        <v>540</v>
      </c>
      <c r="E887" s="89">
        <v>15</v>
      </c>
      <c r="F887" s="89" t="s">
        <v>539</v>
      </c>
      <c r="H887" s="89">
        <f>'Справка 6'!R17</f>
        <v>4910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45473</v>
      </c>
      <c r="D888" s="89" t="s">
        <v>543</v>
      </c>
      <c r="E888" s="89">
        <v>15</v>
      </c>
      <c r="F888" s="89" t="s">
        <v>542</v>
      </c>
      <c r="H888" s="89">
        <f>'Справка 6'!R18</f>
        <v>12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45473</v>
      </c>
      <c r="D889" s="89" t="s">
        <v>545</v>
      </c>
      <c r="E889" s="89">
        <v>15</v>
      </c>
      <c r="F889" s="89" t="s">
        <v>828</v>
      </c>
      <c r="H889" s="89">
        <f>'Справка 6'!R19</f>
        <v>203520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45473</v>
      </c>
      <c r="D890" s="89" t="s">
        <v>547</v>
      </c>
      <c r="E890" s="89">
        <v>15</v>
      </c>
      <c r="F890" s="89" t="s">
        <v>546</v>
      </c>
      <c r="H890" s="89">
        <f>'Справка 6'!R20</f>
        <v>49935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45473</v>
      </c>
      <c r="D891" s="89" t="s">
        <v>549</v>
      </c>
      <c r="E891" s="89">
        <v>15</v>
      </c>
      <c r="F891" s="89" t="s">
        <v>548</v>
      </c>
      <c r="H891" s="89">
        <f>'Справка 6'!R22</f>
        <v>446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45473</v>
      </c>
      <c r="D892" s="89" t="s">
        <v>553</v>
      </c>
      <c r="E892" s="89">
        <v>15</v>
      </c>
      <c r="F892" s="89" t="s">
        <v>552</v>
      </c>
      <c r="H892" s="89">
        <f>'Справка 6'!R24</f>
        <v>1945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45473</v>
      </c>
      <c r="D893" s="89" t="s">
        <v>555</v>
      </c>
      <c r="E893" s="89">
        <v>15</v>
      </c>
      <c r="F893" s="89" t="s">
        <v>554</v>
      </c>
      <c r="H893" s="89">
        <f>'Справка 6'!R25</f>
        <v>214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45473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45473</v>
      </c>
      <c r="D895" s="89" t="s">
        <v>558</v>
      </c>
      <c r="E895" s="89">
        <v>15</v>
      </c>
      <c r="F895" s="89" t="s">
        <v>542</v>
      </c>
      <c r="H895" s="89">
        <f>'Справка 6'!R27</f>
        <v>4336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45473</v>
      </c>
      <c r="D896" s="89" t="s">
        <v>560</v>
      </c>
      <c r="E896" s="89">
        <v>15</v>
      </c>
      <c r="F896" s="89" t="s">
        <v>863</v>
      </c>
      <c r="H896" s="89">
        <f>'Справка 6'!R28</f>
        <v>6495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45473</v>
      </c>
      <c r="D897" s="89" t="s">
        <v>562</v>
      </c>
      <c r="E897" s="89">
        <v>15</v>
      </c>
      <c r="F897" s="89" t="s">
        <v>561</v>
      </c>
      <c r="H897" s="89">
        <f>'Справка 6'!R30</f>
        <v>215559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45473</v>
      </c>
      <c r="D898" s="89" t="s">
        <v>563</v>
      </c>
      <c r="E898" s="89">
        <v>15</v>
      </c>
      <c r="F898" s="89" t="s">
        <v>108</v>
      </c>
      <c r="H898" s="89">
        <f>'Справка 6'!R31</f>
        <v>91256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45473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45473</v>
      </c>
      <c r="D900" s="89" t="s">
        <v>565</v>
      </c>
      <c r="E900" s="89">
        <v>15</v>
      </c>
      <c r="F900" s="89" t="s">
        <v>113</v>
      </c>
      <c r="H900" s="89">
        <f>'Справка 6'!R33</f>
        <v>112100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45473</v>
      </c>
      <c r="D901" s="89" t="s">
        <v>566</v>
      </c>
      <c r="E901" s="89">
        <v>15</v>
      </c>
      <c r="F901" s="89" t="s">
        <v>115</v>
      </c>
      <c r="H901" s="89">
        <f>'Справка 6'!R34</f>
        <v>12203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45473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45473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45473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45473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45473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45473</v>
      </c>
      <c r="D907" s="89" t="s">
        <v>576</v>
      </c>
      <c r="E907" s="89">
        <v>15</v>
      </c>
      <c r="F907" s="89" t="s">
        <v>542</v>
      </c>
      <c r="H907" s="89">
        <f>'Справка 6'!R40</f>
        <v>245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45473</v>
      </c>
      <c r="D908" s="89" t="s">
        <v>578</v>
      </c>
      <c r="E908" s="89">
        <v>15</v>
      </c>
      <c r="F908" s="89" t="s">
        <v>827</v>
      </c>
      <c r="H908" s="89">
        <f>'Справка 6'!R41</f>
        <v>215804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45473</v>
      </c>
      <c r="D909" s="89" t="s">
        <v>581</v>
      </c>
      <c r="E909" s="89">
        <v>15</v>
      </c>
      <c r="F909" s="89" t="s">
        <v>580</v>
      </c>
      <c r="H909" s="89">
        <f>'Справка 6'!R42</f>
        <v>768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45473</v>
      </c>
      <c r="D910" s="89" t="s">
        <v>583</v>
      </c>
      <c r="E910" s="89">
        <v>15</v>
      </c>
      <c r="F910" s="89" t="s">
        <v>582</v>
      </c>
      <c r="H910" s="89">
        <f>'Справка 6'!R43</f>
        <v>476968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45473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45473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30016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45473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15807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45473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45473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14209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45473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0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45473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3471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45473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45473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3471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45473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33487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45473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45473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93658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45473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8851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45473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83010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45473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1797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45473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22715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45473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1911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45473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11320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45473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45473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45473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6728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45473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2320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45473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45473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45473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4408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45473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1720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45473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45473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45473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45473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1720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45473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138052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45473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171539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45473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45473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45473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45473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45473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45473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45473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45473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45473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45473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45473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45473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93658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45473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8851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45473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83010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45473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1797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45473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22715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45473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1911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45473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11320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45473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45473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45473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6728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45473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2320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45473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45473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45473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4408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45473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1720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45473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45473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45473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45473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1720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45473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138052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45473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138052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45473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45473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30016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45473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15807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45473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45473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14209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45473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0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45473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3471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45473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45473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3471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45473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33487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45473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45473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45473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45473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45473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45473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45473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45473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45473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45473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45473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45473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45473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45473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45473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45473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45473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45473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45473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45473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45473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45473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33487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45473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14113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45473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45473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45473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14113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45473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34961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45473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34961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45473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45473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45473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45473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45473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45473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45473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2302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45473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45473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51376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45473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3712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45473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13462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45473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1097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45473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10553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45473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1812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45473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39421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45473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39421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45473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45473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45473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45473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1729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45473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45473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45473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1729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45473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45473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24551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45473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45473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10889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45473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354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45473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10029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45473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1382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45473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45473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246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45473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1136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45473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1897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45473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6966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45473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86129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45473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141217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45473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45473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45473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45473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45473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45473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45473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45473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45473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45473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45473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45473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45473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45473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45473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45473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45473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13462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45473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1097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45473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10553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45473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1812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45473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39421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45473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39421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45473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45473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45473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45473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1729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45473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45473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45473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1729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45473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45473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24551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45473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45473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10889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45473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354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45473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10029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45473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1382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45473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45473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246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45473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1136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45473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1897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45473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6966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45473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86129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45473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86129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45473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14113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45473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45473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45473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14113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45473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34961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45473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34961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45473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45473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45473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45473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45473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45473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45473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2302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45473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45473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51376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45473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3712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45473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45473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45473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45473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45473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45473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45473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45473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45473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45473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45473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45473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45473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45473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45473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45473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45473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45473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45473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45473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45473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45473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45473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45473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45473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45473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45473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55088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45473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45473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45473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45473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45473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62587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45473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62587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45473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45473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45473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45473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45473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45473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45473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45473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45473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62587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45473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45473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45473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45473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45473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45473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117018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45473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117018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45473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45473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45473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45473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45473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45473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45473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45473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45473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45473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45473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45473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45473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45473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45473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45473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45473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45473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45473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45473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117018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45473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179605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45473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45473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45473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5559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45473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5559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45473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45473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45473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2620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45473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2620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45473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45473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45473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45473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45473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45473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45473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8179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45473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8179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45473</v>
      </c>
      <c r="D1197" s="89" t="s">
        <v>763</v>
      </c>
      <c r="E1197" s="89">
        <v>1</v>
      </c>
      <c r="F1197" s="89" t="s">
        <v>762</v>
      </c>
      <c r="H1197" s="444">
        <f>'Справка 8'!C13</f>
        <v>275529692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45473</v>
      </c>
      <c r="D1198" s="89" t="s">
        <v>765</v>
      </c>
      <c r="E1198" s="89">
        <v>1</v>
      </c>
      <c r="F1198" s="89" t="s">
        <v>764</v>
      </c>
      <c r="H1198" s="444">
        <f>'Справка 8'!C14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45473</v>
      </c>
      <c r="D1199" s="89" t="s">
        <v>766</v>
      </c>
      <c r="E1199" s="89">
        <v>1</v>
      </c>
      <c r="F1199" s="89" t="s">
        <v>572</v>
      </c>
      <c r="H1199" s="444">
        <f>'Справка 8'!C15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45473</v>
      </c>
      <c r="D1200" s="89" t="s">
        <v>768</v>
      </c>
      <c r="E1200" s="89">
        <v>1</v>
      </c>
      <c r="F1200" s="89" t="s">
        <v>767</v>
      </c>
      <c r="H1200" s="444">
        <f>'Справка 8'!C16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45473</v>
      </c>
      <c r="D1201" s="89" t="s">
        <v>769</v>
      </c>
      <c r="E1201" s="89">
        <v>1</v>
      </c>
      <c r="F1201" s="89" t="s">
        <v>79</v>
      </c>
      <c r="H1201" s="444">
        <f>'Справка 8'!C17</f>
        <v>424909554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45473</v>
      </c>
      <c r="D1202" s="89" t="s">
        <v>770</v>
      </c>
      <c r="E1202" s="89">
        <v>1</v>
      </c>
      <c r="F1202" s="89" t="s">
        <v>761</v>
      </c>
      <c r="H1202" s="444">
        <f>'Справка 8'!C18</f>
        <v>700439246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45473</v>
      </c>
      <c r="D1203" s="89" t="s">
        <v>772</v>
      </c>
      <c r="E1203" s="89">
        <v>1</v>
      </c>
      <c r="F1203" s="89" t="s">
        <v>762</v>
      </c>
      <c r="H1203" s="444">
        <f>'Справка 8'!C20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45473</v>
      </c>
      <c r="D1204" s="89" t="s">
        <v>774</v>
      </c>
      <c r="E1204" s="89">
        <v>1</v>
      </c>
      <c r="F1204" s="89" t="s">
        <v>773</v>
      </c>
      <c r="H1204" s="444">
        <f>'Справка 8'!C21</f>
        <v>13370998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45473</v>
      </c>
      <c r="D1205" s="89" t="s">
        <v>776</v>
      </c>
      <c r="E1205" s="89">
        <v>1</v>
      </c>
      <c r="F1205" s="89" t="s">
        <v>775</v>
      </c>
      <c r="H1205" s="444">
        <f>'Справка 8'!C22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45473</v>
      </c>
      <c r="D1206" s="89" t="s">
        <v>778</v>
      </c>
      <c r="E1206" s="89">
        <v>1</v>
      </c>
      <c r="F1206" s="89" t="s">
        <v>777</v>
      </c>
      <c r="H1206" s="444">
        <f>'Справка 8'!C23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45473</v>
      </c>
      <c r="D1207" s="89" t="s">
        <v>780</v>
      </c>
      <c r="E1207" s="89">
        <v>1</v>
      </c>
      <c r="F1207" s="89" t="s">
        <v>779</v>
      </c>
      <c r="H1207" s="444">
        <f>'Справка 8'!C24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45473</v>
      </c>
      <c r="D1208" s="89" t="s">
        <v>782</v>
      </c>
      <c r="E1208" s="89">
        <v>1</v>
      </c>
      <c r="F1208" s="89" t="s">
        <v>781</v>
      </c>
      <c r="H1208" s="444">
        <f>'Справка 8'!C25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45473</v>
      </c>
      <c r="D1209" s="89" t="s">
        <v>784</v>
      </c>
      <c r="E1209" s="89">
        <v>1</v>
      </c>
      <c r="F1209" s="89" t="s">
        <v>783</v>
      </c>
      <c r="H1209" s="444">
        <f>'Справка 8'!C26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45473</v>
      </c>
      <c r="D1210" s="89" t="s">
        <v>786</v>
      </c>
      <c r="E1210" s="89">
        <v>1</v>
      </c>
      <c r="F1210" s="89" t="s">
        <v>771</v>
      </c>
      <c r="H1210" s="444">
        <f>'Справка 8'!C27</f>
        <v>13370998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45473</v>
      </c>
      <c r="D1211" s="89" t="s">
        <v>763</v>
      </c>
      <c r="E1211" s="89">
        <v>2</v>
      </c>
      <c r="F1211" s="89" t="s">
        <v>762</v>
      </c>
      <c r="H1211" s="444">
        <f>'Справка 8'!D13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45473</v>
      </c>
      <c r="D1212" s="89" t="s">
        <v>765</v>
      </c>
      <c r="E1212" s="89">
        <v>2</v>
      </c>
      <c r="F1212" s="89" t="s">
        <v>764</v>
      </c>
      <c r="H1212" s="444">
        <f>'Справка 8'!D14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45473</v>
      </c>
      <c r="D1213" s="89" t="s">
        <v>766</v>
      </c>
      <c r="E1213" s="89">
        <v>2</v>
      </c>
      <c r="F1213" s="89" t="s">
        <v>572</v>
      </c>
      <c r="H1213" s="444">
        <f>'Справка 8'!D15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45473</v>
      </c>
      <c r="D1214" s="89" t="s">
        <v>768</v>
      </c>
      <c r="E1214" s="89">
        <v>2</v>
      </c>
      <c r="F1214" s="89" t="s">
        <v>767</v>
      </c>
      <c r="H1214" s="444">
        <f>'Справка 8'!D16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45473</v>
      </c>
      <c r="D1215" s="89" t="s">
        <v>769</v>
      </c>
      <c r="E1215" s="89">
        <v>2</v>
      </c>
      <c r="F1215" s="89" t="s">
        <v>79</v>
      </c>
      <c r="H1215" s="444">
        <f>'Справка 8'!D17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45473</v>
      </c>
      <c r="D1216" s="89" t="s">
        <v>770</v>
      </c>
      <c r="E1216" s="89">
        <v>2</v>
      </c>
      <c r="F1216" s="89" t="s">
        <v>761</v>
      </c>
      <c r="H1216" s="444">
        <f>'Справка 8'!D18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45473</v>
      </c>
      <c r="D1217" s="89" t="s">
        <v>772</v>
      </c>
      <c r="E1217" s="89">
        <v>2</v>
      </c>
      <c r="F1217" s="89" t="s">
        <v>762</v>
      </c>
      <c r="H1217" s="444">
        <f>'Справка 8'!D20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45473</v>
      </c>
      <c r="D1218" s="89" t="s">
        <v>774</v>
      </c>
      <c r="E1218" s="89">
        <v>2</v>
      </c>
      <c r="F1218" s="89" t="s">
        <v>773</v>
      </c>
      <c r="H1218" s="444">
        <f>'Справка 8'!D21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45473</v>
      </c>
      <c r="D1219" s="89" t="s">
        <v>776</v>
      </c>
      <c r="E1219" s="89">
        <v>2</v>
      </c>
      <c r="F1219" s="89" t="s">
        <v>775</v>
      </c>
      <c r="H1219" s="444">
        <f>'Справка 8'!D22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45473</v>
      </c>
      <c r="D1220" s="89" t="s">
        <v>778</v>
      </c>
      <c r="E1220" s="89">
        <v>2</v>
      </c>
      <c r="F1220" s="89" t="s">
        <v>777</v>
      </c>
      <c r="H1220" s="444">
        <f>'Справка 8'!D23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45473</v>
      </c>
      <c r="D1221" s="89" t="s">
        <v>780</v>
      </c>
      <c r="E1221" s="89">
        <v>2</v>
      </c>
      <c r="F1221" s="89" t="s">
        <v>779</v>
      </c>
      <c r="H1221" s="444">
        <f>'Справка 8'!D24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45473</v>
      </c>
      <c r="D1222" s="89" t="s">
        <v>782</v>
      </c>
      <c r="E1222" s="89">
        <v>2</v>
      </c>
      <c r="F1222" s="89" t="s">
        <v>781</v>
      </c>
      <c r="H1222" s="444">
        <f>'Справка 8'!D25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45473</v>
      </c>
      <c r="D1223" s="89" t="s">
        <v>784</v>
      </c>
      <c r="E1223" s="89">
        <v>2</v>
      </c>
      <c r="F1223" s="89" t="s">
        <v>783</v>
      </c>
      <c r="H1223" s="444">
        <f>'Справка 8'!D26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45473</v>
      </c>
      <c r="D1224" s="89" t="s">
        <v>786</v>
      </c>
      <c r="E1224" s="89">
        <v>2</v>
      </c>
      <c r="F1224" s="89" t="s">
        <v>771</v>
      </c>
      <c r="H1224" s="444">
        <f>'Справка 8'!D27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45473</v>
      </c>
      <c r="D1225" s="89" t="s">
        <v>763</v>
      </c>
      <c r="E1225" s="89">
        <v>3</v>
      </c>
      <c r="F1225" s="89" t="s">
        <v>762</v>
      </c>
      <c r="H1225" s="444">
        <f>'Справка 8'!E13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45473</v>
      </c>
      <c r="D1226" s="89" t="s">
        <v>765</v>
      </c>
      <c r="E1226" s="89">
        <v>3</v>
      </c>
      <c r="F1226" s="89" t="s">
        <v>764</v>
      </c>
      <c r="H1226" s="444">
        <f>'Справка 8'!E14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45473</v>
      </c>
      <c r="D1227" s="89" t="s">
        <v>766</v>
      </c>
      <c r="E1227" s="89">
        <v>3</v>
      </c>
      <c r="F1227" s="89" t="s">
        <v>572</v>
      </c>
      <c r="H1227" s="444">
        <f>'Справка 8'!E15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45473</v>
      </c>
      <c r="D1228" s="89" t="s">
        <v>768</v>
      </c>
      <c r="E1228" s="89">
        <v>3</v>
      </c>
      <c r="F1228" s="89" t="s">
        <v>767</v>
      </c>
      <c r="H1228" s="444">
        <f>'Справка 8'!E16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45473</v>
      </c>
      <c r="D1229" s="89" t="s">
        <v>769</v>
      </c>
      <c r="E1229" s="89">
        <v>3</v>
      </c>
      <c r="F1229" s="89" t="s">
        <v>79</v>
      </c>
      <c r="H1229" s="444">
        <f>'Справка 8'!E17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45473</v>
      </c>
      <c r="D1230" s="89" t="s">
        <v>770</v>
      </c>
      <c r="E1230" s="89">
        <v>3</v>
      </c>
      <c r="F1230" s="89" t="s">
        <v>761</v>
      </c>
      <c r="H1230" s="444">
        <f>'Справка 8'!E18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45473</v>
      </c>
      <c r="D1231" s="89" t="s">
        <v>772</v>
      </c>
      <c r="E1231" s="89">
        <v>3</v>
      </c>
      <c r="F1231" s="89" t="s">
        <v>762</v>
      </c>
      <c r="H1231" s="444">
        <f>'Справка 8'!E20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45473</v>
      </c>
      <c r="D1232" s="89" t="s">
        <v>774</v>
      </c>
      <c r="E1232" s="89">
        <v>3</v>
      </c>
      <c r="F1232" s="89" t="s">
        <v>773</v>
      </c>
      <c r="H1232" s="444">
        <f>'Справка 8'!E21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45473</v>
      </c>
      <c r="D1233" s="89" t="s">
        <v>776</v>
      </c>
      <c r="E1233" s="89">
        <v>3</v>
      </c>
      <c r="F1233" s="89" t="s">
        <v>775</v>
      </c>
      <c r="H1233" s="444">
        <f>'Справка 8'!E22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45473</v>
      </c>
      <c r="D1234" s="89" t="s">
        <v>778</v>
      </c>
      <c r="E1234" s="89">
        <v>3</v>
      </c>
      <c r="F1234" s="89" t="s">
        <v>777</v>
      </c>
      <c r="H1234" s="444">
        <f>'Справка 8'!E23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45473</v>
      </c>
      <c r="D1235" s="89" t="s">
        <v>780</v>
      </c>
      <c r="E1235" s="89">
        <v>3</v>
      </c>
      <c r="F1235" s="89" t="s">
        <v>779</v>
      </c>
      <c r="H1235" s="444">
        <f>'Справка 8'!E24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45473</v>
      </c>
      <c r="D1236" s="89" t="s">
        <v>782</v>
      </c>
      <c r="E1236" s="89">
        <v>3</v>
      </c>
      <c r="F1236" s="89" t="s">
        <v>781</v>
      </c>
      <c r="H1236" s="444">
        <f>'Справка 8'!E25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45473</v>
      </c>
      <c r="D1237" s="89" t="s">
        <v>784</v>
      </c>
      <c r="E1237" s="89">
        <v>3</v>
      </c>
      <c r="F1237" s="89" t="s">
        <v>783</v>
      </c>
      <c r="H1237" s="444">
        <f>'Справка 8'!E26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45473</v>
      </c>
      <c r="D1238" s="89" t="s">
        <v>786</v>
      </c>
      <c r="E1238" s="89">
        <v>3</v>
      </c>
      <c r="F1238" s="89" t="s">
        <v>771</v>
      </c>
      <c r="H1238" s="444">
        <f>'Справка 8'!E27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45473</v>
      </c>
      <c r="D1239" s="89" t="s">
        <v>763</v>
      </c>
      <c r="E1239" s="89">
        <v>4</v>
      </c>
      <c r="F1239" s="89" t="s">
        <v>762</v>
      </c>
      <c r="H1239" s="444">
        <f>'Справка 8'!F13</f>
        <v>193824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45473</v>
      </c>
      <c r="D1240" s="89" t="s">
        <v>765</v>
      </c>
      <c r="E1240" s="89">
        <v>4</v>
      </c>
      <c r="F1240" s="89" t="s">
        <v>764</v>
      </c>
      <c r="H1240" s="444">
        <f>'Справка 8'!F14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45473</v>
      </c>
      <c r="D1241" s="89" t="s">
        <v>766</v>
      </c>
      <c r="E1241" s="89">
        <v>4</v>
      </c>
      <c r="F1241" s="89" t="s">
        <v>572</v>
      </c>
      <c r="H1241" s="444">
        <f>'Справка 8'!F15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45473</v>
      </c>
      <c r="D1242" s="89" t="s">
        <v>768</v>
      </c>
      <c r="E1242" s="89">
        <v>4</v>
      </c>
      <c r="F1242" s="89" t="s">
        <v>767</v>
      </c>
      <c r="H1242" s="444">
        <f>'Справка 8'!F16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45473</v>
      </c>
      <c r="D1243" s="89" t="s">
        <v>769</v>
      </c>
      <c r="E1243" s="89">
        <v>4</v>
      </c>
      <c r="F1243" s="89" t="s">
        <v>79</v>
      </c>
      <c r="H1243" s="444">
        <f>'Справка 8'!F17</f>
        <v>22366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45473</v>
      </c>
      <c r="D1244" s="89" t="s">
        <v>770</v>
      </c>
      <c r="E1244" s="89">
        <v>4</v>
      </c>
      <c r="F1244" s="89" t="s">
        <v>761</v>
      </c>
      <c r="H1244" s="444">
        <f>'Справка 8'!F18</f>
        <v>216190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45473</v>
      </c>
      <c r="D1245" s="89" t="s">
        <v>772</v>
      </c>
      <c r="E1245" s="89">
        <v>4</v>
      </c>
      <c r="F1245" s="89" t="s">
        <v>762</v>
      </c>
      <c r="H1245" s="444">
        <f>'Справка 8'!F20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45473</v>
      </c>
      <c r="D1246" s="89" t="s">
        <v>774</v>
      </c>
      <c r="E1246" s="89">
        <v>4</v>
      </c>
      <c r="F1246" s="89" t="s">
        <v>773</v>
      </c>
      <c r="H1246" s="444">
        <f>'Справка 8'!F21</f>
        <v>53616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45473</v>
      </c>
      <c r="D1247" s="89" t="s">
        <v>776</v>
      </c>
      <c r="E1247" s="89">
        <v>4</v>
      </c>
      <c r="F1247" s="89" t="s">
        <v>775</v>
      </c>
      <c r="H1247" s="444">
        <f>'Справка 8'!F22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45473</v>
      </c>
      <c r="D1248" s="89" t="s">
        <v>778</v>
      </c>
      <c r="E1248" s="89">
        <v>4</v>
      </c>
      <c r="F1248" s="89" t="s">
        <v>777</v>
      </c>
      <c r="H1248" s="444">
        <f>'Справка 8'!F23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45473</v>
      </c>
      <c r="D1249" s="89" t="s">
        <v>780</v>
      </c>
      <c r="E1249" s="89">
        <v>4</v>
      </c>
      <c r="F1249" s="89" t="s">
        <v>779</v>
      </c>
      <c r="H1249" s="444">
        <f>'Справка 8'!F24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45473</v>
      </c>
      <c r="D1250" s="89" t="s">
        <v>782</v>
      </c>
      <c r="E1250" s="89">
        <v>4</v>
      </c>
      <c r="F1250" s="89" t="s">
        <v>781</v>
      </c>
      <c r="H1250" s="444">
        <f>'Справка 8'!F25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45473</v>
      </c>
      <c r="D1251" s="89" t="s">
        <v>784</v>
      </c>
      <c r="E1251" s="89">
        <v>4</v>
      </c>
      <c r="F1251" s="89" t="s">
        <v>783</v>
      </c>
      <c r="H1251" s="444">
        <f>'Справка 8'!F26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45473</v>
      </c>
      <c r="D1252" s="89" t="s">
        <v>786</v>
      </c>
      <c r="E1252" s="89">
        <v>4</v>
      </c>
      <c r="F1252" s="89" t="s">
        <v>771</v>
      </c>
      <c r="H1252" s="444">
        <f>'Справка 8'!F27</f>
        <v>53616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45473</v>
      </c>
      <c r="D1253" s="89" t="s">
        <v>763</v>
      </c>
      <c r="E1253" s="89">
        <v>5</v>
      </c>
      <c r="F1253" s="89" t="s">
        <v>762</v>
      </c>
      <c r="H1253" s="444">
        <f>'Справка 8'!G13</f>
        <v>874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45473</v>
      </c>
      <c r="D1254" s="89" t="s">
        <v>765</v>
      </c>
      <c r="E1254" s="89">
        <v>5</v>
      </c>
      <c r="F1254" s="89" t="s">
        <v>764</v>
      </c>
      <c r="H1254" s="444">
        <f>'Справка 8'!G14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45473</v>
      </c>
      <c r="D1255" s="89" t="s">
        <v>766</v>
      </c>
      <c r="E1255" s="89">
        <v>5</v>
      </c>
      <c r="F1255" s="89" t="s">
        <v>572</v>
      </c>
      <c r="H1255" s="444">
        <f>'Справка 8'!G15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45473</v>
      </c>
      <c r="D1256" s="89" t="s">
        <v>768</v>
      </c>
      <c r="E1256" s="89">
        <v>5</v>
      </c>
      <c r="F1256" s="89" t="s">
        <v>767</v>
      </c>
      <c r="H1256" s="444">
        <f>'Справка 8'!G16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45473</v>
      </c>
      <c r="D1257" s="89" t="s">
        <v>769</v>
      </c>
      <c r="E1257" s="89">
        <v>5</v>
      </c>
      <c r="F1257" s="89" t="s">
        <v>79</v>
      </c>
      <c r="H1257" s="444">
        <f>'Справка 8'!G17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45473</v>
      </c>
      <c r="D1258" s="89" t="s">
        <v>770</v>
      </c>
      <c r="E1258" s="89">
        <v>5</v>
      </c>
      <c r="F1258" s="89" t="s">
        <v>761</v>
      </c>
      <c r="H1258" s="444">
        <f>'Справка 8'!G18</f>
        <v>874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45473</v>
      </c>
      <c r="D1259" s="89" t="s">
        <v>772</v>
      </c>
      <c r="E1259" s="89">
        <v>5</v>
      </c>
      <c r="F1259" s="89" t="s">
        <v>762</v>
      </c>
      <c r="H1259" s="444">
        <f>'Справка 8'!G20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45473</v>
      </c>
      <c r="D1260" s="89" t="s">
        <v>774</v>
      </c>
      <c r="E1260" s="89">
        <v>5</v>
      </c>
      <c r="F1260" s="89" t="s">
        <v>773</v>
      </c>
      <c r="H1260" s="444">
        <f>'Справка 8'!G21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45473</v>
      </c>
      <c r="D1261" s="89" t="s">
        <v>776</v>
      </c>
      <c r="E1261" s="89">
        <v>5</v>
      </c>
      <c r="F1261" s="89" t="s">
        <v>775</v>
      </c>
      <c r="H1261" s="444">
        <f>'Справка 8'!G22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45473</v>
      </c>
      <c r="D1262" s="89" t="s">
        <v>778</v>
      </c>
      <c r="E1262" s="89">
        <v>5</v>
      </c>
      <c r="F1262" s="89" t="s">
        <v>777</v>
      </c>
      <c r="H1262" s="444">
        <f>'Справка 8'!G23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45473</v>
      </c>
      <c r="D1263" s="89" t="s">
        <v>780</v>
      </c>
      <c r="E1263" s="89">
        <v>5</v>
      </c>
      <c r="F1263" s="89" t="s">
        <v>779</v>
      </c>
      <c r="H1263" s="444">
        <f>'Справка 8'!G24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45473</v>
      </c>
      <c r="D1264" s="89" t="s">
        <v>782</v>
      </c>
      <c r="E1264" s="89">
        <v>5</v>
      </c>
      <c r="F1264" s="89" t="s">
        <v>781</v>
      </c>
      <c r="H1264" s="444">
        <f>'Справка 8'!G25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45473</v>
      </c>
      <c r="D1265" s="89" t="s">
        <v>784</v>
      </c>
      <c r="E1265" s="89">
        <v>5</v>
      </c>
      <c r="F1265" s="89" t="s">
        <v>783</v>
      </c>
      <c r="H1265" s="444">
        <f>'Справка 8'!G26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45473</v>
      </c>
      <c r="D1266" s="89" t="s">
        <v>786</v>
      </c>
      <c r="E1266" s="89">
        <v>5</v>
      </c>
      <c r="F1266" s="89" t="s">
        <v>771</v>
      </c>
      <c r="H1266" s="444">
        <f>'Справка 8'!G27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45473</v>
      </c>
      <c r="D1267" s="89" t="s">
        <v>763</v>
      </c>
      <c r="E1267" s="89">
        <v>6</v>
      </c>
      <c r="F1267" s="89" t="s">
        <v>762</v>
      </c>
      <c r="H1267" s="444">
        <f>'Справка 8'!H13</f>
        <v>1260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45473</v>
      </c>
      <c r="D1268" s="89" t="s">
        <v>765</v>
      </c>
      <c r="E1268" s="89">
        <v>6</v>
      </c>
      <c r="F1268" s="89" t="s">
        <v>764</v>
      </c>
      <c r="H1268" s="444">
        <f>'Справка 8'!H14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45473</v>
      </c>
      <c r="D1269" s="89" t="s">
        <v>766</v>
      </c>
      <c r="E1269" s="89">
        <v>6</v>
      </c>
      <c r="F1269" s="89" t="s">
        <v>572</v>
      </c>
      <c r="H1269" s="444">
        <f>'Справка 8'!H15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45473</v>
      </c>
      <c r="D1270" s="89" t="s">
        <v>768</v>
      </c>
      <c r="E1270" s="89">
        <v>6</v>
      </c>
      <c r="F1270" s="89" t="s">
        <v>767</v>
      </c>
      <c r="H1270" s="444">
        <f>'Справка 8'!H16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45473</v>
      </c>
      <c r="D1271" s="89" t="s">
        <v>769</v>
      </c>
      <c r="E1271" s="89">
        <v>6</v>
      </c>
      <c r="F1271" s="89" t="s">
        <v>79</v>
      </c>
      <c r="H1271" s="444">
        <f>'Справка 8'!H17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45473</v>
      </c>
      <c r="D1272" s="89" t="s">
        <v>770</v>
      </c>
      <c r="E1272" s="89">
        <v>6</v>
      </c>
      <c r="F1272" s="89" t="s">
        <v>761</v>
      </c>
      <c r="H1272" s="444">
        <f>'Справка 8'!H18</f>
        <v>1260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45473</v>
      </c>
      <c r="D1273" s="89" t="s">
        <v>772</v>
      </c>
      <c r="E1273" s="89">
        <v>6</v>
      </c>
      <c r="F1273" s="89" t="s">
        <v>762</v>
      </c>
      <c r="H1273" s="444">
        <f>'Справка 8'!H20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45473</v>
      </c>
      <c r="D1274" s="89" t="s">
        <v>774</v>
      </c>
      <c r="E1274" s="89">
        <v>6</v>
      </c>
      <c r="F1274" s="89" t="s">
        <v>773</v>
      </c>
      <c r="H1274" s="444">
        <f>'Справка 8'!H21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45473</v>
      </c>
      <c r="D1275" s="89" t="s">
        <v>776</v>
      </c>
      <c r="E1275" s="89">
        <v>6</v>
      </c>
      <c r="F1275" s="89" t="s">
        <v>775</v>
      </c>
      <c r="H1275" s="444">
        <f>'Справка 8'!H22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45473</v>
      </c>
      <c r="D1276" s="89" t="s">
        <v>778</v>
      </c>
      <c r="E1276" s="89">
        <v>6</v>
      </c>
      <c r="F1276" s="89" t="s">
        <v>777</v>
      </c>
      <c r="H1276" s="444">
        <f>'Справка 8'!H23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45473</v>
      </c>
      <c r="D1277" s="89" t="s">
        <v>780</v>
      </c>
      <c r="E1277" s="89">
        <v>6</v>
      </c>
      <c r="F1277" s="89" t="s">
        <v>779</v>
      </c>
      <c r="H1277" s="444">
        <f>'Справка 8'!H24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45473</v>
      </c>
      <c r="D1278" s="89" t="s">
        <v>782</v>
      </c>
      <c r="E1278" s="89">
        <v>6</v>
      </c>
      <c r="F1278" s="89" t="s">
        <v>781</v>
      </c>
      <c r="H1278" s="444">
        <f>'Справка 8'!H25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45473</v>
      </c>
      <c r="D1279" s="89" t="s">
        <v>784</v>
      </c>
      <c r="E1279" s="89">
        <v>6</v>
      </c>
      <c r="F1279" s="89" t="s">
        <v>783</v>
      </c>
      <c r="H1279" s="444">
        <f>'Справка 8'!H26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45473</v>
      </c>
      <c r="D1280" s="89" t="s">
        <v>786</v>
      </c>
      <c r="E1280" s="89">
        <v>6</v>
      </c>
      <c r="F1280" s="89" t="s">
        <v>771</v>
      </c>
      <c r="H1280" s="444">
        <f>'Справка 8'!H27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45473</v>
      </c>
      <c r="D1281" s="89" t="s">
        <v>763</v>
      </c>
      <c r="E1281" s="89">
        <v>7</v>
      </c>
      <c r="F1281" s="89" t="s">
        <v>762</v>
      </c>
      <c r="H1281" s="444">
        <f>'Справка 8'!I13</f>
        <v>193438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45473</v>
      </c>
      <c r="D1282" s="89" t="s">
        <v>765</v>
      </c>
      <c r="E1282" s="89">
        <v>7</v>
      </c>
      <c r="F1282" s="89" t="s">
        <v>764</v>
      </c>
      <c r="H1282" s="444">
        <f>'Справка 8'!I14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45473</v>
      </c>
      <c r="D1283" s="89" t="s">
        <v>766</v>
      </c>
      <c r="E1283" s="89">
        <v>7</v>
      </c>
      <c r="F1283" s="89" t="s">
        <v>572</v>
      </c>
      <c r="H1283" s="444">
        <f>'Справка 8'!I15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45473</v>
      </c>
      <c r="D1284" s="89" t="s">
        <v>768</v>
      </c>
      <c r="E1284" s="89">
        <v>7</v>
      </c>
      <c r="F1284" s="89" t="s">
        <v>767</v>
      </c>
      <c r="H1284" s="444">
        <f>'Справка 8'!I16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45473</v>
      </c>
      <c r="D1285" s="89" t="s">
        <v>769</v>
      </c>
      <c r="E1285" s="89">
        <v>7</v>
      </c>
      <c r="F1285" s="89" t="s">
        <v>79</v>
      </c>
      <c r="H1285" s="444">
        <f>'Справка 8'!I17</f>
        <v>22366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45473</v>
      </c>
      <c r="D1286" s="89" t="s">
        <v>770</v>
      </c>
      <c r="E1286" s="89">
        <v>7</v>
      </c>
      <c r="F1286" s="89" t="s">
        <v>761</v>
      </c>
      <c r="H1286" s="444">
        <f>'Справка 8'!I18</f>
        <v>215804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45473</v>
      </c>
      <c r="D1287" s="89" t="s">
        <v>772</v>
      </c>
      <c r="E1287" s="89">
        <v>7</v>
      </c>
      <c r="F1287" s="89" t="s">
        <v>762</v>
      </c>
      <c r="H1287" s="444">
        <f>'Справка 8'!I20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45473</v>
      </c>
      <c r="D1288" s="89" t="s">
        <v>774</v>
      </c>
      <c r="E1288" s="89">
        <v>7</v>
      </c>
      <c r="F1288" s="89" t="s">
        <v>773</v>
      </c>
      <c r="H1288" s="444">
        <f>'Справка 8'!I21</f>
        <v>53616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45473</v>
      </c>
      <c r="D1289" s="89" t="s">
        <v>776</v>
      </c>
      <c r="E1289" s="89">
        <v>7</v>
      </c>
      <c r="F1289" s="89" t="s">
        <v>775</v>
      </c>
      <c r="H1289" s="444">
        <f>'Справка 8'!I22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45473</v>
      </c>
      <c r="D1290" s="89" t="s">
        <v>778</v>
      </c>
      <c r="E1290" s="89">
        <v>7</v>
      </c>
      <c r="F1290" s="89" t="s">
        <v>777</v>
      </c>
      <c r="H1290" s="444">
        <f>'Справка 8'!I23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45473</v>
      </c>
      <c r="D1291" s="89" t="s">
        <v>780</v>
      </c>
      <c r="E1291" s="89">
        <v>7</v>
      </c>
      <c r="F1291" s="89" t="s">
        <v>779</v>
      </c>
      <c r="H1291" s="444">
        <f>'Справка 8'!I24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45473</v>
      </c>
      <c r="D1292" s="89" t="s">
        <v>782</v>
      </c>
      <c r="E1292" s="89">
        <v>7</v>
      </c>
      <c r="F1292" s="89" t="s">
        <v>781</v>
      </c>
      <c r="H1292" s="444">
        <f>'Справка 8'!I25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45473</v>
      </c>
      <c r="D1293" s="89" t="s">
        <v>784</v>
      </c>
      <c r="E1293" s="89">
        <v>7</v>
      </c>
      <c r="F1293" s="89" t="s">
        <v>783</v>
      </c>
      <c r="H1293" s="444">
        <f>'Справка 8'!I26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45473</v>
      </c>
      <c r="D1294" s="89" t="s">
        <v>786</v>
      </c>
      <c r="E1294" s="89">
        <v>7</v>
      </c>
      <c r="F1294" s="89" t="s">
        <v>771</v>
      </c>
      <c r="H1294" s="444">
        <f>'Справка 8'!I27</f>
        <v>53616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45473</v>
      </c>
      <c r="D1296" s="89" t="s">
        <v>793</v>
      </c>
      <c r="E1296" s="89">
        <v>1</v>
      </c>
      <c r="F1296" s="89" t="s">
        <v>792</v>
      </c>
      <c r="H1296" s="444">
        <f>'Справка 5'!C27</f>
        <v>72995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45473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45473</v>
      </c>
      <c r="D1298" s="89" t="s">
        <v>798</v>
      </c>
      <c r="E1298" s="89">
        <v>1</v>
      </c>
      <c r="F1298" s="89" t="s">
        <v>796</v>
      </c>
      <c r="H1298" s="444">
        <f>'Справка 5'!C61</f>
        <v>107341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45473</v>
      </c>
      <c r="D1299" s="89" t="s">
        <v>800</v>
      </c>
      <c r="E1299" s="89">
        <v>1</v>
      </c>
      <c r="F1299" s="89" t="s">
        <v>799</v>
      </c>
      <c r="H1299" s="444">
        <f>'Справка 5'!C78</f>
        <v>2584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45473</v>
      </c>
      <c r="D1300" s="89" t="s">
        <v>802</v>
      </c>
      <c r="E1300" s="89">
        <v>1</v>
      </c>
      <c r="F1300" s="89" t="s">
        <v>791</v>
      </c>
      <c r="H1300" s="444">
        <f>'Справка 5'!C79</f>
        <v>182920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45473</v>
      </c>
      <c r="D1301" s="89" t="s">
        <v>804</v>
      </c>
      <c r="E1301" s="89">
        <v>1</v>
      </c>
      <c r="F1301" s="89" t="s">
        <v>792</v>
      </c>
      <c r="H1301" s="444">
        <f>'Справка 5'!C97</f>
        <v>18261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45473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45473</v>
      </c>
      <c r="D1303" s="89" t="s">
        <v>806</v>
      </c>
      <c r="E1303" s="89">
        <v>1</v>
      </c>
      <c r="F1303" s="89" t="s">
        <v>796</v>
      </c>
      <c r="H1303" s="444">
        <f>'Справка 5'!C131</f>
        <v>4759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45473</v>
      </c>
      <c r="D1304" s="89" t="s">
        <v>807</v>
      </c>
      <c r="E1304" s="89">
        <v>1</v>
      </c>
      <c r="F1304" s="89" t="s">
        <v>799</v>
      </c>
      <c r="H1304" s="444">
        <f>'Справка 5'!C148</f>
        <v>9619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45473</v>
      </c>
      <c r="D1305" s="89" t="s">
        <v>809</v>
      </c>
      <c r="E1305" s="89">
        <v>1</v>
      </c>
      <c r="F1305" s="89" t="s">
        <v>803</v>
      </c>
      <c r="H1305" s="444">
        <f>'Справка 5'!C149</f>
        <v>32639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45473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45473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45473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45473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45473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45473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45473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45473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45473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45473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45473</v>
      </c>
      <c r="D1316" s="89" t="s">
        <v>793</v>
      </c>
      <c r="E1316" s="89">
        <v>3</v>
      </c>
      <c r="F1316" s="89" t="s">
        <v>792</v>
      </c>
      <c r="H1316" s="444">
        <f>'Справка 5'!E27</f>
        <v>64896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45473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45473</v>
      </c>
      <c r="D1318" s="89" t="s">
        <v>798</v>
      </c>
      <c r="E1318" s="89">
        <v>3</v>
      </c>
      <c r="F1318" s="89" t="s">
        <v>796</v>
      </c>
      <c r="H1318" s="444">
        <f>'Справка 5'!E61</f>
        <v>107341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45473</v>
      </c>
      <c r="D1319" s="89" t="s">
        <v>800</v>
      </c>
      <c r="E1319" s="89">
        <v>3</v>
      </c>
      <c r="F1319" s="89" t="s">
        <v>799</v>
      </c>
      <c r="H1319" s="444">
        <f>'Справка 5'!E78</f>
        <v>2524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45473</v>
      </c>
      <c r="D1320" s="89" t="s">
        <v>802</v>
      </c>
      <c r="E1320" s="89">
        <v>3</v>
      </c>
      <c r="F1320" s="89" t="s">
        <v>791</v>
      </c>
      <c r="H1320" s="444">
        <f>'Справка 5'!E79</f>
        <v>174761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45473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45473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45473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45473</v>
      </c>
      <c r="D1324" s="89" t="s">
        <v>807</v>
      </c>
      <c r="E1324" s="89">
        <v>3</v>
      </c>
      <c r="F1324" s="89" t="s">
        <v>799</v>
      </c>
      <c r="H1324" s="444">
        <f>'Справка 5'!E148</f>
        <v>9619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45473</v>
      </c>
      <c r="D1325" s="89" t="s">
        <v>809</v>
      </c>
      <c r="E1325" s="89">
        <v>3</v>
      </c>
      <c r="F1325" s="89" t="s">
        <v>803</v>
      </c>
      <c r="H1325" s="444">
        <f>'Справка 5'!E149</f>
        <v>9619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45473</v>
      </c>
      <c r="D1326" s="89" t="s">
        <v>793</v>
      </c>
      <c r="E1326" s="89">
        <v>4</v>
      </c>
      <c r="F1326" s="89" t="s">
        <v>792</v>
      </c>
      <c r="H1326" s="444">
        <f>'Справка 5'!F27</f>
        <v>8099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45473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45473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45473</v>
      </c>
      <c r="D1329" s="89" t="s">
        <v>800</v>
      </c>
      <c r="E1329" s="89">
        <v>4</v>
      </c>
      <c r="F1329" s="89" t="s">
        <v>799</v>
      </c>
      <c r="H1329" s="444">
        <f>'Справка 5'!F78</f>
        <v>60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45473</v>
      </c>
      <c r="D1330" s="89" t="s">
        <v>802</v>
      </c>
      <c r="E1330" s="89">
        <v>4</v>
      </c>
      <c r="F1330" s="89" t="s">
        <v>791</v>
      </c>
      <c r="H1330" s="444">
        <f>'Справка 5'!F79</f>
        <v>8159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45473</v>
      </c>
      <c r="D1331" s="89" t="s">
        <v>804</v>
      </c>
      <c r="E1331" s="89">
        <v>4</v>
      </c>
      <c r="F1331" s="89" t="s">
        <v>792</v>
      </c>
      <c r="H1331" s="444">
        <f>'Справка 5'!F97</f>
        <v>18261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45473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45473</v>
      </c>
      <c r="D1333" s="89" t="s">
        <v>806</v>
      </c>
      <c r="E1333" s="89">
        <v>4</v>
      </c>
      <c r="F1333" s="89" t="s">
        <v>796</v>
      </c>
      <c r="H1333" s="444">
        <f>'Справка 5'!F131</f>
        <v>4759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45473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45473</v>
      </c>
      <c r="D1335" s="89" t="s">
        <v>809</v>
      </c>
      <c r="E1335" s="89">
        <v>4</v>
      </c>
      <c r="F1335" s="89" t="s">
        <v>803</v>
      </c>
      <c r="H1335" s="444">
        <f>'Справка 5'!F149</f>
        <v>23020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tabSelected="1" view="pageBreakPreview" topLeftCell="B1" zoomScale="80" zoomScaleNormal="85" zoomScaleSheetLayoutView="80" workbookViewId="0">
      <selection activeCell="G30" sqref="G30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30.06.2024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'Справка 6'!R11</f>
        <v>39719</v>
      </c>
      <c r="D12" s="161">
        <v>39719</v>
      </c>
      <c r="E12" s="76" t="s">
        <v>25</v>
      </c>
      <c r="F12" s="80" t="s">
        <v>26</v>
      </c>
      <c r="G12" s="162">
        <v>179100</v>
      </c>
      <c r="H12" s="161">
        <v>172591</v>
      </c>
    </row>
    <row r="13" spans="1:8">
      <c r="A13" s="76" t="s">
        <v>27</v>
      </c>
      <c r="B13" s="78" t="s">
        <v>28</v>
      </c>
      <c r="C13" s="162">
        <f>'Справка 6'!R12</f>
        <v>81256</v>
      </c>
      <c r="D13" s="161">
        <v>84327</v>
      </c>
      <c r="E13" s="76" t="s">
        <v>846</v>
      </c>
      <c r="F13" s="80" t="s">
        <v>29</v>
      </c>
      <c r="G13" s="162">
        <v>179100</v>
      </c>
      <c r="H13" s="161">
        <v>134798</v>
      </c>
    </row>
    <row r="14" spans="1:8">
      <c r="A14" s="76" t="s">
        <v>30</v>
      </c>
      <c r="B14" s="78" t="s">
        <v>31</v>
      </c>
      <c r="C14" s="162">
        <f>'Справка 6'!R13</f>
        <v>63955</v>
      </c>
      <c r="D14" s="161">
        <v>66699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'Справка 6'!R14</f>
        <v>8750</v>
      </c>
      <c r="D15" s="161">
        <v>9257</v>
      </c>
      <c r="E15" s="165" t="s">
        <v>36</v>
      </c>
      <c r="F15" s="80" t="s">
        <v>37</v>
      </c>
      <c r="G15" s="162">
        <v>-53616</v>
      </c>
      <c r="H15" s="161">
        <v>-57452</v>
      </c>
    </row>
    <row r="16" spans="1:8">
      <c r="A16" s="76" t="s">
        <v>38</v>
      </c>
      <c r="B16" s="78" t="s">
        <v>39</v>
      </c>
      <c r="C16" s="162">
        <f>'Справка 6'!R15</f>
        <v>3771</v>
      </c>
      <c r="D16" s="161">
        <v>3962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'Справка 6'!R16</f>
        <v>1147</v>
      </c>
      <c r="D17" s="161">
        <v>1275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'Справка 6'!R17</f>
        <v>4910</v>
      </c>
      <c r="D18" s="161">
        <v>3729</v>
      </c>
      <c r="E18" s="429" t="s">
        <v>47</v>
      </c>
      <c r="F18" s="428" t="s">
        <v>48</v>
      </c>
      <c r="G18" s="550">
        <f>G12+G15+G16+G17</f>
        <v>125484</v>
      </c>
      <c r="H18" s="551">
        <f>H12+H15+H16+H17</f>
        <v>115139</v>
      </c>
    </row>
    <row r="19" spans="1:13">
      <c r="A19" s="76" t="s">
        <v>49</v>
      </c>
      <c r="B19" s="78" t="s">
        <v>50</v>
      </c>
      <c r="C19" s="162">
        <f>'Справка 6'!R18</f>
        <v>12</v>
      </c>
      <c r="D19" s="161">
        <v>16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203520</v>
      </c>
      <c r="D20" s="539">
        <f>SUM(D12:D19)</f>
        <v>208984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'Справка 6'!R20</f>
        <v>49935</v>
      </c>
      <c r="D21" s="425">
        <v>49886</v>
      </c>
      <c r="E21" s="76" t="s">
        <v>58</v>
      </c>
      <c r="F21" s="80" t="s">
        <v>59</v>
      </c>
      <c r="G21" s="162">
        <v>20276</v>
      </c>
      <c r="H21" s="161">
        <v>21840</v>
      </c>
    </row>
    <row r="22" spans="1:13">
      <c r="A22" s="85" t="s">
        <v>60</v>
      </c>
      <c r="B22" s="82" t="s">
        <v>61</v>
      </c>
      <c r="C22" s="425">
        <f>'Справка 6'!R22</f>
        <v>446</v>
      </c>
      <c r="D22" s="425">
        <v>472</v>
      </c>
      <c r="E22" s="166" t="s">
        <v>62</v>
      </c>
      <c r="F22" s="80" t="s">
        <v>63</v>
      </c>
      <c r="G22" s="536">
        <f>SUM(G23:G25)</f>
        <v>445520</v>
      </c>
      <c r="H22" s="537">
        <f>SUM(H23:H25)</f>
        <v>425146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218828</v>
      </c>
      <c r="H23" s="161">
        <v>196759</v>
      </c>
    </row>
    <row r="24" spans="1:13">
      <c r="A24" s="76" t="s">
        <v>67</v>
      </c>
      <c r="B24" s="78" t="s">
        <v>68</v>
      </c>
      <c r="C24" s="162">
        <f>'Справка 6'!R24</f>
        <v>1945</v>
      </c>
      <c r="D24" s="161">
        <v>1785</v>
      </c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>
        <f>'Справка 6'!R25</f>
        <v>214</v>
      </c>
      <c r="D25" s="161">
        <v>197</v>
      </c>
      <c r="E25" s="76" t="s">
        <v>73</v>
      </c>
      <c r="F25" s="80" t="s">
        <v>74</v>
      </c>
      <c r="G25" s="162">
        <v>226692</v>
      </c>
      <c r="H25" s="161">
        <v>228387</v>
      </c>
    </row>
    <row r="26" spans="1:13">
      <c r="A26" s="76" t="s">
        <v>75</v>
      </c>
      <c r="B26" s="78" t="s">
        <v>76</v>
      </c>
      <c r="C26" s="162">
        <f>'Справка 6'!R26</f>
        <v>0</v>
      </c>
      <c r="D26" s="161">
        <v>0</v>
      </c>
      <c r="E26" s="432" t="s">
        <v>77</v>
      </c>
      <c r="F26" s="81" t="s">
        <v>78</v>
      </c>
      <c r="G26" s="538">
        <f>G20+G21+G22</f>
        <v>465796</v>
      </c>
      <c r="H26" s="539">
        <f>H20+H21+H22</f>
        <v>446986</v>
      </c>
      <c r="M26" s="83"/>
    </row>
    <row r="27" spans="1:13">
      <c r="A27" s="76" t="s">
        <v>79</v>
      </c>
      <c r="B27" s="78" t="s">
        <v>80</v>
      </c>
      <c r="C27" s="162">
        <f>'Справка 6'!R27</f>
        <v>4336</v>
      </c>
      <c r="D27" s="161">
        <v>3143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6495</v>
      </c>
      <c r="D28" s="539">
        <f>SUM(D24:D27)</f>
        <v>5125</v>
      </c>
      <c r="E28" s="167" t="s">
        <v>84</v>
      </c>
      <c r="F28" s="80" t="s">
        <v>85</v>
      </c>
      <c r="G28" s="536">
        <f>SUM(G29:G31)</f>
        <v>2072</v>
      </c>
      <c r="H28" s="537">
        <f>SUM(H29:H31)</f>
        <v>-34121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2072</v>
      </c>
      <c r="H29" s="161"/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>
        <v>-34121</v>
      </c>
      <c r="M30" s="83"/>
    </row>
    <row r="31" spans="1:13">
      <c r="A31" s="76" t="s">
        <v>91</v>
      </c>
      <c r="B31" s="78" t="s">
        <v>92</v>
      </c>
      <c r="C31" s="162">
        <f>'Справка 6'!R42</f>
        <v>768</v>
      </c>
      <c r="D31" s="161">
        <v>768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22275</v>
      </c>
      <c r="H32" s="161">
        <v>48121</v>
      </c>
      <c r="M32" s="83"/>
    </row>
    <row r="33" spans="1:13">
      <c r="A33" s="430" t="s">
        <v>99</v>
      </c>
      <c r="B33" s="82" t="s">
        <v>100</v>
      </c>
      <c r="C33" s="538">
        <f>C31+C32</f>
        <v>768</v>
      </c>
      <c r="D33" s="539">
        <f>D31+D32</f>
        <v>768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24347</v>
      </c>
      <c r="H34" s="539">
        <f>H28+H32+H33</f>
        <v>14000</v>
      </c>
    </row>
    <row r="35" spans="1:13">
      <c r="A35" s="76" t="s">
        <v>106</v>
      </c>
      <c r="B35" s="78" t="s">
        <v>107</v>
      </c>
      <c r="C35" s="536">
        <f>SUM(C36:C39)</f>
        <v>215559</v>
      </c>
      <c r="D35" s="537">
        <f>SUM(D36:D39)</f>
        <v>206619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'Справка 6'!R31</f>
        <v>91256</v>
      </c>
      <c r="D36" s="161">
        <v>90655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'Справка 6'!R32</f>
        <v>0</v>
      </c>
      <c r="D37" s="161">
        <v>0</v>
      </c>
      <c r="E37" s="431" t="s">
        <v>847</v>
      </c>
      <c r="F37" s="84" t="s">
        <v>112</v>
      </c>
      <c r="G37" s="540">
        <f>G26+G18+G34</f>
        <v>615627</v>
      </c>
      <c r="H37" s="541">
        <f>H26+H18+H34</f>
        <v>576125</v>
      </c>
    </row>
    <row r="38" spans="1:13">
      <c r="A38" s="76" t="s">
        <v>113</v>
      </c>
      <c r="B38" s="78" t="s">
        <v>114</v>
      </c>
      <c r="C38" s="162">
        <f>'Справка 6'!R33</f>
        <v>112100</v>
      </c>
      <c r="D38" s="161">
        <v>112094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'Справка 6'!R34</f>
        <v>12203</v>
      </c>
      <c r="D39" s="161">
        <v>3870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'Справка 7'!C54</f>
        <v>14113</v>
      </c>
      <c r="H44" s="161">
        <v>14774</v>
      </c>
      <c r="M44" s="83"/>
    </row>
    <row r="45" spans="1:13">
      <c r="A45" s="76" t="s">
        <v>133</v>
      </c>
      <c r="B45" s="78" t="s">
        <v>134</v>
      </c>
      <c r="C45" s="162">
        <f>+'Справка 6'!R40</f>
        <v>245</v>
      </c>
      <c r="D45" s="161"/>
      <c r="E45" s="171" t="s">
        <v>135</v>
      </c>
      <c r="F45" s="80" t="s">
        <v>136</v>
      </c>
      <c r="G45" s="162">
        <f>'Справка 7'!C58</f>
        <v>34961</v>
      </c>
      <c r="H45" s="161">
        <v>35698</v>
      </c>
    </row>
    <row r="46" spans="1:13">
      <c r="A46" s="422" t="s">
        <v>137</v>
      </c>
      <c r="B46" s="82" t="s">
        <v>138</v>
      </c>
      <c r="C46" s="538">
        <f>C35+C40+C45</f>
        <v>215804</v>
      </c>
      <c r="D46" s="539">
        <f>D35+D40+D45</f>
        <v>206619</v>
      </c>
      <c r="E46" s="166" t="s">
        <v>139</v>
      </c>
      <c r="F46" s="80" t="s">
        <v>140</v>
      </c>
      <c r="G46" s="162">
        <f>'Справка 7'!C63</f>
        <v>0</v>
      </c>
      <c r="H46" s="161">
        <v>0</v>
      </c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>
        <f>'Справка 7'!C64</f>
        <v>0</v>
      </c>
      <c r="H47" s="161">
        <v>0</v>
      </c>
    </row>
    <row r="48" spans="1:13">
      <c r="A48" s="76" t="s">
        <v>144</v>
      </c>
      <c r="B48" s="78" t="s">
        <v>145</v>
      </c>
      <c r="C48" s="162">
        <f>'Справка 7'!C14+'Справка 7'!C16</f>
        <v>30016</v>
      </c>
      <c r="D48" s="161">
        <v>62664</v>
      </c>
      <c r="E48" s="166" t="s">
        <v>146</v>
      </c>
      <c r="F48" s="80" t="s">
        <v>147</v>
      </c>
      <c r="G48" s="162">
        <f>'Справка 7'!C65</f>
        <v>0</v>
      </c>
      <c r="H48" s="161">
        <v>0</v>
      </c>
      <c r="M48" s="83"/>
    </row>
    <row r="49" spans="1:13">
      <c r="A49" s="76" t="s">
        <v>148</v>
      </c>
      <c r="B49" s="78" t="s">
        <v>149</v>
      </c>
      <c r="C49" s="162">
        <f>'Справка 7'!C17</f>
        <v>0</v>
      </c>
      <c r="D49" s="161">
        <v>0</v>
      </c>
      <c r="E49" s="76" t="s">
        <v>150</v>
      </c>
      <c r="F49" s="80" t="s">
        <v>151</v>
      </c>
      <c r="G49" s="162">
        <f>'Справка 7'!C66</f>
        <v>2302</v>
      </c>
      <c r="H49" s="161">
        <v>2250</v>
      </c>
    </row>
    <row r="50" spans="1:13">
      <c r="A50" s="76" t="s">
        <v>152</v>
      </c>
      <c r="B50" s="78" t="s">
        <v>153</v>
      </c>
      <c r="C50" s="162">
        <f>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51376</v>
      </c>
      <c r="H50" s="537">
        <f>SUM(H44:H49)</f>
        <v>52722</v>
      </c>
    </row>
    <row r="51" spans="1:13">
      <c r="A51" s="76" t="s">
        <v>79</v>
      </c>
      <c r="B51" s="78" t="s">
        <v>155</v>
      </c>
      <c r="C51" s="162">
        <f>'Справка 7'!C20</f>
        <v>3471</v>
      </c>
      <c r="D51" s="161">
        <v>3357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33487</v>
      </c>
      <c r="D52" s="539">
        <f>SUM(D48:D51)</f>
        <v>66021</v>
      </c>
      <c r="E52" s="166" t="s">
        <v>158</v>
      </c>
      <c r="F52" s="81" t="s">
        <v>159</v>
      </c>
      <c r="G52" s="162">
        <v>5695</v>
      </c>
      <c r="H52" s="161">
        <v>5274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3712</v>
      </c>
      <c r="H54" s="161">
        <v>3304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4509</v>
      </c>
      <c r="H55" s="161">
        <v>4791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510455</v>
      </c>
      <c r="D56" s="543">
        <f>D20+D21+D22+D28+D33+D46+D52+D54+D55</f>
        <v>537875</v>
      </c>
      <c r="E56" s="85" t="s">
        <v>850</v>
      </c>
      <c r="F56" s="84" t="s">
        <v>172</v>
      </c>
      <c r="G56" s="540">
        <f>G50+G52+G53+G54+G55</f>
        <v>65292</v>
      </c>
      <c r="H56" s="541">
        <f>H50+H52+H53+H54+H55</f>
        <v>66091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49231</v>
      </c>
      <c r="D59" s="162">
        <v>53887</v>
      </c>
      <c r="E59" s="166" t="s">
        <v>180</v>
      </c>
      <c r="F59" s="434" t="s">
        <v>181</v>
      </c>
      <c r="G59" s="162">
        <f>'Справка 7'!C77</f>
        <v>39421</v>
      </c>
      <c r="H59" s="161">
        <v>44838</v>
      </c>
    </row>
    <row r="60" spans="1:13">
      <c r="A60" s="76" t="s">
        <v>178</v>
      </c>
      <c r="B60" s="78" t="s">
        <v>179</v>
      </c>
      <c r="C60" s="162">
        <v>59777</v>
      </c>
      <c r="D60" s="162">
        <v>35993</v>
      </c>
      <c r="E60" s="76" t="s">
        <v>184</v>
      </c>
      <c r="F60" s="80" t="s">
        <v>185</v>
      </c>
      <c r="G60" s="162">
        <f>'Справка 7'!C82</f>
        <v>1729</v>
      </c>
      <c r="H60" s="161">
        <v>854</v>
      </c>
      <c r="M60" s="83"/>
    </row>
    <row r="61" spans="1:13">
      <c r="A61" s="76" t="s">
        <v>182</v>
      </c>
      <c r="B61" s="78" t="s">
        <v>183</v>
      </c>
      <c r="C61" s="162">
        <v>4190</v>
      </c>
      <c r="D61" s="162">
        <v>3349</v>
      </c>
      <c r="E61" s="165" t="s">
        <v>188</v>
      </c>
      <c r="F61" s="80" t="s">
        <v>189</v>
      </c>
      <c r="G61" s="536">
        <f>SUM(G62:G68)</f>
        <v>38013</v>
      </c>
      <c r="H61" s="537">
        <f>SUM(H62:H68)</f>
        <v>134862</v>
      </c>
    </row>
    <row r="62" spans="1:13">
      <c r="A62" s="76" t="s">
        <v>186</v>
      </c>
      <c r="B62" s="78" t="s">
        <v>187</v>
      </c>
      <c r="C62" s="162">
        <v>8832</v>
      </c>
      <c r="D62" s="162">
        <v>13422</v>
      </c>
      <c r="E62" s="165" t="s">
        <v>192</v>
      </c>
      <c r="F62" s="80" t="s">
        <v>193</v>
      </c>
      <c r="G62" s="162">
        <f>'Справка 7'!C73</f>
        <v>13462</v>
      </c>
      <c r="H62" s="161">
        <v>100043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'Справка 7'!C89</f>
        <v>10889</v>
      </c>
      <c r="H64" s="161">
        <v>21269</v>
      </c>
      <c r="M64" s="83"/>
    </row>
    <row r="65" spans="1:13">
      <c r="A65" s="430" t="s">
        <v>52</v>
      </c>
      <c r="B65" s="82" t="s">
        <v>198</v>
      </c>
      <c r="C65" s="538">
        <f>SUM(C59:C64)</f>
        <v>122030</v>
      </c>
      <c r="D65" s="539">
        <f>SUM(D59:D64)</f>
        <v>106651</v>
      </c>
      <c r="E65" s="76" t="s">
        <v>201</v>
      </c>
      <c r="F65" s="80" t="s">
        <v>202</v>
      </c>
      <c r="G65" s="162">
        <f>'Справка 7'!C90</f>
        <v>354</v>
      </c>
      <c r="H65" s="161">
        <v>454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'Справка 7'!C91</f>
        <v>10029</v>
      </c>
      <c r="H66" s="161">
        <v>8840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'Справка 7'!C96</f>
        <v>1897</v>
      </c>
      <c r="H67" s="161">
        <v>1741</v>
      </c>
    </row>
    <row r="68" spans="1:13">
      <c r="A68" s="76" t="s">
        <v>206</v>
      </c>
      <c r="B68" s="78" t="s">
        <v>207</v>
      </c>
      <c r="C68" s="162">
        <f>'Справка 7'!C26</f>
        <v>93658</v>
      </c>
      <c r="D68" s="161">
        <v>84714</v>
      </c>
      <c r="E68" s="76" t="s">
        <v>212</v>
      </c>
      <c r="F68" s="80" t="s">
        <v>213</v>
      </c>
      <c r="G68" s="162">
        <f>'Справка 7'!C92</f>
        <v>1382</v>
      </c>
      <c r="H68" s="161">
        <v>2515</v>
      </c>
    </row>
    <row r="69" spans="1:13">
      <c r="A69" s="76" t="s">
        <v>210</v>
      </c>
      <c r="B69" s="78" t="s">
        <v>211</v>
      </c>
      <c r="C69" s="162">
        <f>'Справка 7'!C30</f>
        <v>22715</v>
      </c>
      <c r="D69" s="161">
        <v>18784</v>
      </c>
      <c r="E69" s="166" t="s">
        <v>79</v>
      </c>
      <c r="F69" s="80" t="s">
        <v>216</v>
      </c>
      <c r="G69" s="162">
        <f>'Справка 7'!C97</f>
        <v>6966</v>
      </c>
      <c r="H69" s="161">
        <v>45651</v>
      </c>
    </row>
    <row r="70" spans="1:13">
      <c r="A70" s="76" t="s">
        <v>214</v>
      </c>
      <c r="B70" s="78" t="s">
        <v>215</v>
      </c>
      <c r="C70" s="162">
        <f>'Справка 7'!C31</f>
        <v>1911</v>
      </c>
      <c r="D70" s="161">
        <v>3975</v>
      </c>
      <c r="E70" s="76" t="s">
        <v>219</v>
      </c>
      <c r="F70" s="80" t="s">
        <v>220</v>
      </c>
      <c r="G70" s="162">
        <f>'Справка 7'!F107</f>
        <v>8179</v>
      </c>
      <c r="H70" s="161">
        <v>5559</v>
      </c>
    </row>
    <row r="71" spans="1:13">
      <c r="A71" s="76" t="s">
        <v>217</v>
      </c>
      <c r="B71" s="78" t="s">
        <v>218</v>
      </c>
      <c r="C71" s="162">
        <f>'Справка 7'!C32</f>
        <v>11320</v>
      </c>
      <c r="D71" s="161">
        <v>11203</v>
      </c>
      <c r="E71" s="423" t="s">
        <v>47</v>
      </c>
      <c r="F71" s="81" t="s">
        <v>223</v>
      </c>
      <c r="G71" s="538">
        <f>G59+G60+G61+G69+G70</f>
        <v>94308</v>
      </c>
      <c r="H71" s="539">
        <f>H59+H60+H61+H69+H70</f>
        <v>231764</v>
      </c>
    </row>
    <row r="72" spans="1:13">
      <c r="A72" s="76" t="s">
        <v>221</v>
      </c>
      <c r="B72" s="78" t="s">
        <v>222</v>
      </c>
      <c r="C72" s="162">
        <f>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'Справка 7'!C35</f>
        <v>6728</v>
      </c>
      <c r="D73" s="161">
        <v>4171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'Справка 7'!C40</f>
        <v>1720</v>
      </c>
      <c r="D75" s="161">
        <v>821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138052</v>
      </c>
      <c r="D76" s="539">
        <f>SUM(D68:D75)</f>
        <v>123668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565</v>
      </c>
      <c r="H77" s="427">
        <v>577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94873</v>
      </c>
      <c r="H79" s="541">
        <f>H71+H73+H75+H77</f>
        <v>232341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59</v>
      </c>
      <c r="D88" s="162">
        <v>86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4637</v>
      </c>
      <c r="D89" s="162">
        <v>5088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15</v>
      </c>
      <c r="D90" s="162">
        <v>100180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4711</v>
      </c>
      <c r="D92" s="539">
        <f>SUM(D88:D91)</f>
        <v>105354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544</v>
      </c>
      <c r="D93" s="427">
        <v>1009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265337</v>
      </c>
      <c r="D94" s="543">
        <f>D65+D76+D85+D92+D93</f>
        <v>336682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775792</v>
      </c>
      <c r="D95" s="545">
        <f>D94+D56</f>
        <v>874557</v>
      </c>
      <c r="E95" s="193" t="s">
        <v>941</v>
      </c>
      <c r="F95" s="437" t="s">
        <v>268</v>
      </c>
      <c r="G95" s="544">
        <f>G37+G40+G56+G79</f>
        <v>775792</v>
      </c>
      <c r="H95" s="545">
        <f>H37+H40+H56+H79</f>
        <v>874557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1" t="s">
        <v>975</v>
      </c>
      <c r="B98" s="629">
        <f>pdeReportingDate</f>
        <v>45502</v>
      </c>
      <c r="C98" s="629"/>
      <c r="D98" s="629"/>
      <c r="E98" s="629"/>
      <c r="F98" s="629"/>
      <c r="G98" s="629"/>
      <c r="H98" s="629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0" t="str">
        <f>authorName</f>
        <v>ЙОРДАНКА ПЕТКОВА</v>
      </c>
      <c r="C100" s="630"/>
      <c r="D100" s="630"/>
      <c r="E100" s="630"/>
      <c r="F100" s="630"/>
      <c r="G100" s="630"/>
      <c r="H100" s="630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3"/>
      <c r="B103" s="632" t="str">
        <f>+Начална!B17</f>
        <v>СИМЕОН ДОНЕВ</v>
      </c>
      <c r="C103" s="628"/>
      <c r="D103" s="628"/>
      <c r="E103" s="628"/>
      <c r="M103" s="83"/>
    </row>
    <row r="104" spans="1:13" ht="21.75" customHeight="1">
      <c r="A104" s="623"/>
      <c r="B104" s="628"/>
      <c r="C104" s="628"/>
      <c r="D104" s="628"/>
      <c r="E104" s="628"/>
    </row>
    <row r="105" spans="1:13" ht="21.75" customHeight="1">
      <c r="A105" s="623"/>
      <c r="B105" s="628"/>
      <c r="C105" s="628"/>
      <c r="D105" s="628"/>
      <c r="E105" s="628"/>
      <c r="M105" s="83"/>
    </row>
    <row r="106" spans="1:13" ht="21.75" customHeight="1">
      <c r="A106" s="623"/>
      <c r="B106" s="628"/>
      <c r="C106" s="628"/>
      <c r="D106" s="628"/>
      <c r="E106" s="628"/>
    </row>
    <row r="107" spans="1:13" ht="21.75" customHeight="1">
      <c r="A107" s="623"/>
      <c r="B107" s="628"/>
      <c r="C107" s="628"/>
      <c r="D107" s="628"/>
      <c r="E107" s="628"/>
      <c r="M107" s="83"/>
    </row>
    <row r="108" spans="1:13" ht="21.75" customHeight="1">
      <c r="A108" s="623"/>
      <c r="B108" s="628"/>
      <c r="C108" s="628"/>
      <c r="D108" s="628"/>
      <c r="E108" s="628"/>
    </row>
    <row r="109" spans="1:13" ht="21.75" customHeight="1">
      <c r="A109" s="623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3" fitToHeight="2" orientation="landscape" horizontalDpi="300" verticalDpi="300" r:id="rId1"/>
  <headerFooter alignWithMargins="0"/>
  <rowBreaks count="2" manualBreakCount="2">
    <brk id="55" max="7" man="1"/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80" zoomScaleNormal="70" zoomScaleSheetLayoutView="80" workbookViewId="0">
      <selection activeCell="D40" sqref="D4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30.06.2024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43551</v>
      </c>
      <c r="D12" s="278">
        <v>41866</v>
      </c>
      <c r="E12" s="159" t="s">
        <v>277</v>
      </c>
      <c r="F12" s="204" t="s">
        <v>278</v>
      </c>
      <c r="G12" s="277">
        <v>113572</v>
      </c>
      <c r="H12" s="278">
        <v>124456</v>
      </c>
    </row>
    <row r="13" spans="1:8">
      <c r="A13" s="159" t="s">
        <v>279</v>
      </c>
      <c r="B13" s="157" t="s">
        <v>280</v>
      </c>
      <c r="C13" s="277">
        <v>25521</v>
      </c>
      <c r="D13" s="278">
        <v>20092</v>
      </c>
      <c r="E13" s="159" t="s">
        <v>281</v>
      </c>
      <c r="F13" s="204" t="s">
        <v>282</v>
      </c>
      <c r="G13" s="277">
        <v>4485</v>
      </c>
      <c r="H13" s="278">
        <v>2243</v>
      </c>
    </row>
    <row r="14" spans="1:8">
      <c r="A14" s="159" t="s">
        <v>283</v>
      </c>
      <c r="B14" s="157" t="s">
        <v>284</v>
      </c>
      <c r="C14" s="277">
        <v>9412</v>
      </c>
      <c r="D14" s="278">
        <v>10064</v>
      </c>
      <c r="E14" s="159" t="s">
        <v>285</v>
      </c>
      <c r="F14" s="204" t="s">
        <v>286</v>
      </c>
      <c r="G14" s="277">
        <v>5941</v>
      </c>
      <c r="H14" s="278">
        <v>3375</v>
      </c>
    </row>
    <row r="15" spans="1:8">
      <c r="A15" s="159" t="s">
        <v>287</v>
      </c>
      <c r="B15" s="157" t="s">
        <v>288</v>
      </c>
      <c r="C15" s="277">
        <v>33486</v>
      </c>
      <c r="D15" s="278">
        <v>28724</v>
      </c>
      <c r="E15" s="159" t="s">
        <v>79</v>
      </c>
      <c r="F15" s="204" t="s">
        <v>289</v>
      </c>
      <c r="G15" s="277">
        <v>1846</v>
      </c>
      <c r="H15" s="278">
        <v>7538</v>
      </c>
    </row>
    <row r="16" spans="1:8">
      <c r="A16" s="159" t="s">
        <v>290</v>
      </c>
      <c r="B16" s="157" t="s">
        <v>291</v>
      </c>
      <c r="C16" s="277">
        <v>5449</v>
      </c>
      <c r="D16" s="278">
        <v>4763</v>
      </c>
      <c r="E16" s="200" t="s">
        <v>52</v>
      </c>
      <c r="F16" s="226" t="s">
        <v>292</v>
      </c>
      <c r="G16" s="565">
        <f>SUM(G12:G15)</f>
        <v>125844</v>
      </c>
      <c r="H16" s="566">
        <f>SUM(H12:H15)</f>
        <v>137612</v>
      </c>
    </row>
    <row r="17" spans="1:8" ht="31.5">
      <c r="A17" s="159" t="s">
        <v>293</v>
      </c>
      <c r="B17" s="157" t="s">
        <v>294</v>
      </c>
      <c r="C17" s="277">
        <v>3865</v>
      </c>
      <c r="D17" s="278">
        <v>9186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-20156</v>
      </c>
      <c r="D18" s="278">
        <v>-15178</v>
      </c>
      <c r="E18" s="198" t="s">
        <v>297</v>
      </c>
      <c r="F18" s="202" t="s">
        <v>298</v>
      </c>
      <c r="G18" s="574">
        <v>294</v>
      </c>
      <c r="H18" s="575">
        <v>399</v>
      </c>
    </row>
    <row r="19" spans="1:8">
      <c r="A19" s="159" t="s">
        <v>299</v>
      </c>
      <c r="B19" s="157" t="s">
        <v>300</v>
      </c>
      <c r="C19" s="277">
        <v>2687</v>
      </c>
      <c r="D19" s="278">
        <v>-191</v>
      </c>
      <c r="E19" s="159" t="s">
        <v>301</v>
      </c>
      <c r="F19" s="201" t="s">
        <v>302</v>
      </c>
      <c r="G19" s="277">
        <v>294</v>
      </c>
      <c r="H19" s="278">
        <v>399</v>
      </c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103815</v>
      </c>
      <c r="D22" s="566">
        <f>SUM(D12:D18)+D19</f>
        <v>99326</v>
      </c>
      <c r="E22" s="159" t="s">
        <v>309</v>
      </c>
      <c r="F22" s="201" t="s">
        <v>310</v>
      </c>
      <c r="G22" s="277">
        <v>1407</v>
      </c>
      <c r="H22" s="278">
        <v>1452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1643</v>
      </c>
      <c r="H23" s="278">
        <v>1711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1396</v>
      </c>
      <c r="H24" s="278">
        <v>27</v>
      </c>
    </row>
    <row r="25" spans="1:8" ht="31.5">
      <c r="A25" s="159" t="s">
        <v>316</v>
      </c>
      <c r="B25" s="201" t="s">
        <v>317</v>
      </c>
      <c r="C25" s="277">
        <v>1441</v>
      </c>
      <c r="D25" s="278">
        <v>586</v>
      </c>
      <c r="E25" s="159" t="s">
        <v>318</v>
      </c>
      <c r="F25" s="201" t="s">
        <v>319</v>
      </c>
      <c r="G25" s="277">
        <v>180</v>
      </c>
      <c r="H25" s="278">
        <v>2</v>
      </c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>
        <v>318</v>
      </c>
      <c r="H26" s="278">
        <v>452</v>
      </c>
    </row>
    <row r="27" spans="1:8" ht="31.5">
      <c r="A27" s="159" t="s">
        <v>324</v>
      </c>
      <c r="B27" s="201" t="s">
        <v>325</v>
      </c>
      <c r="C27" s="277">
        <v>287</v>
      </c>
      <c r="D27" s="278">
        <v>278</v>
      </c>
      <c r="E27" s="200" t="s">
        <v>104</v>
      </c>
      <c r="F27" s="202" t="s">
        <v>326</v>
      </c>
      <c r="G27" s="565">
        <f>SUM(G22:G26)</f>
        <v>4944</v>
      </c>
      <c r="H27" s="566">
        <f>SUM(H22:H26)</f>
        <v>3644</v>
      </c>
    </row>
    <row r="28" spans="1:8">
      <c r="A28" s="159" t="s">
        <v>79</v>
      </c>
      <c r="B28" s="201" t="s">
        <v>327</v>
      </c>
      <c r="C28" s="277">
        <v>846</v>
      </c>
      <c r="D28" s="278">
        <v>614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2574</v>
      </c>
      <c r="D29" s="566">
        <f>SUM(D25:D28)</f>
        <v>1478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106389</v>
      </c>
      <c r="D31" s="216">
        <f>D29+D22</f>
        <v>100804</v>
      </c>
      <c r="E31" s="213" t="s">
        <v>824</v>
      </c>
      <c r="F31" s="228" t="s">
        <v>331</v>
      </c>
      <c r="G31" s="215">
        <f>G16+G18+G27</f>
        <v>131082</v>
      </c>
      <c r="H31" s="216">
        <f>H16+H18+H27</f>
        <v>141655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24693</v>
      </c>
      <c r="D33" s="207">
        <f>IF((H31-D31)&gt;0,H31-D31,0)</f>
        <v>40851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106389</v>
      </c>
      <c r="D36" s="572">
        <f>D31-D34+D35</f>
        <v>100804</v>
      </c>
      <c r="E36" s="224" t="s">
        <v>346</v>
      </c>
      <c r="F36" s="218" t="s">
        <v>347</v>
      </c>
      <c r="G36" s="229">
        <f>G35-G34+G31</f>
        <v>131082</v>
      </c>
      <c r="H36" s="230">
        <f>H35-H34+H31</f>
        <v>141655</v>
      </c>
    </row>
    <row r="37" spans="1:8">
      <c r="A37" s="223" t="s">
        <v>348</v>
      </c>
      <c r="B37" s="195" t="s">
        <v>349</v>
      </c>
      <c r="C37" s="215">
        <f>IF((G36-C36)&gt;0,G36-C36,0)</f>
        <v>24693</v>
      </c>
      <c r="D37" s="216">
        <f>IF((H36-D36)&gt;0,H36-D36,0)</f>
        <v>40851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2418</v>
      </c>
      <c r="D38" s="566">
        <f>D39+D40+D41</f>
        <v>4568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2418</v>
      </c>
      <c r="D39" s="278">
        <v>4568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22275</v>
      </c>
      <c r="D42" s="207">
        <f>+IF((H36-D36-D38)&gt;0,H36-D36-D38,0)</f>
        <v>36283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22275</v>
      </c>
      <c r="D44" s="230">
        <f>IF(H42=0,IF(D42-D43&gt;0,D42-D43+H43,0),IF(H42-H43&lt;0,H43-H42+D42,0))</f>
        <v>36283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131082</v>
      </c>
      <c r="D45" s="568">
        <f>D36+D38+D42</f>
        <v>141655</v>
      </c>
      <c r="E45" s="232" t="s">
        <v>373</v>
      </c>
      <c r="F45" s="234" t="s">
        <v>374</v>
      </c>
      <c r="G45" s="567">
        <f>G42+G36</f>
        <v>131082</v>
      </c>
      <c r="H45" s="568">
        <f>H42+H36</f>
        <v>141655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3" t="s">
        <v>976</v>
      </c>
      <c r="B47" s="633"/>
      <c r="C47" s="633"/>
      <c r="D47" s="633"/>
      <c r="E47" s="633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1" t="s">
        <v>975</v>
      </c>
      <c r="B50" s="629">
        <f>pdeReportingDate</f>
        <v>45502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0" t="str">
        <f>authorName</f>
        <v>ЙОРДАНКА ПЕТКОВА</v>
      </c>
      <c r="C52" s="630"/>
      <c r="D52" s="630"/>
      <c r="E52" s="630"/>
      <c r="F52" s="630"/>
      <c r="G52" s="630"/>
      <c r="H52" s="630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3"/>
      <c r="B55" s="632" t="str">
        <f>+Начална!B17</f>
        <v>СИМЕОН ДОНЕВ</v>
      </c>
      <c r="C55" s="628"/>
      <c r="D55" s="628"/>
      <c r="E55" s="628"/>
      <c r="F55" s="516"/>
      <c r="G55" s="40"/>
      <c r="H55" s="37"/>
    </row>
    <row r="56" spans="1:13" ht="15.75" customHeight="1">
      <c r="A56" s="623"/>
      <c r="B56" s="628"/>
      <c r="C56" s="628"/>
      <c r="D56" s="628"/>
      <c r="E56" s="628"/>
      <c r="F56" s="516"/>
      <c r="G56" s="40"/>
      <c r="H56" s="37"/>
    </row>
    <row r="57" spans="1:13" ht="15.75" customHeight="1">
      <c r="A57" s="623"/>
      <c r="B57" s="628"/>
      <c r="C57" s="628"/>
      <c r="D57" s="628"/>
      <c r="E57" s="628"/>
      <c r="F57" s="516"/>
      <c r="G57" s="40"/>
      <c r="H57" s="37"/>
    </row>
    <row r="58" spans="1:13" ht="15.75" customHeight="1">
      <c r="A58" s="623"/>
      <c r="B58" s="628"/>
      <c r="C58" s="628"/>
      <c r="D58" s="628"/>
      <c r="E58" s="628"/>
      <c r="F58" s="516"/>
      <c r="G58" s="40"/>
      <c r="H58" s="37"/>
    </row>
    <row r="59" spans="1:13">
      <c r="A59" s="623"/>
      <c r="B59" s="628"/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topLeftCell="A19" zoomScaleNormal="100" zoomScaleSheetLayoutView="80" workbookViewId="0">
      <selection activeCell="D49" sqref="D49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30.06.2024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121546</v>
      </c>
      <c r="D11" s="161">
        <v>101698</v>
      </c>
    </row>
    <row r="12" spans="1:13">
      <c r="A12" s="239" t="s">
        <v>380</v>
      </c>
      <c r="B12" s="149" t="s">
        <v>381</v>
      </c>
      <c r="C12" s="162">
        <v>-79462</v>
      </c>
      <c r="D12" s="161">
        <v>-77942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-36289</v>
      </c>
      <c r="D14" s="161">
        <v>-31289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-6938</v>
      </c>
      <c r="D15" s="161">
        <v>-2498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-4200</v>
      </c>
      <c r="D16" s="161">
        <v>-3205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-1478</v>
      </c>
      <c r="D18" s="161">
        <v>-672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-231</v>
      </c>
      <c r="D19" s="161">
        <v>-273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-1121</v>
      </c>
      <c r="D20" s="161">
        <v>-192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9">
        <f>SUM(C11:C20)</f>
        <v>-8173</v>
      </c>
      <c r="D21" s="590">
        <f>SUM(D11:D20)</f>
        <v>-14373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-7106</v>
      </c>
      <c r="D23" s="161">
        <v>-11057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292</v>
      </c>
      <c r="D24" s="161">
        <v>5711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-1972</v>
      </c>
      <c r="D25" s="161">
        <v>-26805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37846</v>
      </c>
      <c r="D26" s="161">
        <v>20000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1338</v>
      </c>
      <c r="D27" s="161">
        <v>129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-18390</v>
      </c>
      <c r="D28" s="161">
        <v>-1990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10197</v>
      </c>
      <c r="D29" s="161">
        <v>335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>
        <v>197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253</v>
      </c>
      <c r="D32" s="161">
        <v>112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9">
        <f>SUM(C23:C32)</f>
        <v>22458</v>
      </c>
      <c r="D33" s="590">
        <f>SUM(D23:D32)</f>
        <v>-13368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>
        <v>26884</v>
      </c>
      <c r="D35" s="161"/>
    </row>
    <row r="36" spans="1:13">
      <c r="A36" s="239" t="s">
        <v>425</v>
      </c>
      <c r="B36" s="149" t="s">
        <v>426</v>
      </c>
      <c r="C36" s="162">
        <v>-7</v>
      </c>
      <c r="D36" s="161"/>
    </row>
    <row r="37" spans="1:13">
      <c r="A37" s="239" t="s">
        <v>427</v>
      </c>
      <c r="B37" s="149" t="s">
        <v>428</v>
      </c>
      <c r="C37" s="162">
        <v>161</v>
      </c>
      <c r="D37" s="161">
        <v>30366</v>
      </c>
    </row>
    <row r="38" spans="1:13">
      <c r="A38" s="239" t="s">
        <v>429</v>
      </c>
      <c r="B38" s="149" t="s">
        <v>430</v>
      </c>
      <c r="C38" s="162">
        <v>-5373</v>
      </c>
      <c r="D38" s="161">
        <v>-261</v>
      </c>
    </row>
    <row r="39" spans="1:13">
      <c r="A39" s="239" t="s">
        <v>431</v>
      </c>
      <c r="B39" s="149" t="s">
        <v>432</v>
      </c>
      <c r="C39" s="162">
        <v>-1463</v>
      </c>
      <c r="D39" s="161">
        <v>-1496</v>
      </c>
    </row>
    <row r="40" spans="1:13" ht="31.5">
      <c r="A40" s="239" t="s">
        <v>433</v>
      </c>
      <c r="B40" s="149" t="s">
        <v>434</v>
      </c>
      <c r="C40" s="162">
        <v>-77</v>
      </c>
      <c r="D40" s="161">
        <v>-46</v>
      </c>
    </row>
    <row r="41" spans="1:13">
      <c r="A41" s="239" t="s">
        <v>435</v>
      </c>
      <c r="B41" s="149" t="s">
        <v>436</v>
      </c>
      <c r="C41" s="162">
        <v>-140726</v>
      </c>
      <c r="D41" s="161">
        <v>-5</v>
      </c>
    </row>
    <row r="42" spans="1:13">
      <c r="A42" s="239" t="s">
        <v>437</v>
      </c>
      <c r="B42" s="149" t="s">
        <v>438</v>
      </c>
      <c r="C42" s="162">
        <v>5673</v>
      </c>
      <c r="D42" s="161">
        <v>28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1">
        <f>SUM(C35:C42)</f>
        <v>-114928</v>
      </c>
      <c r="D43" s="592">
        <f>SUM(D35:D42)</f>
        <v>28586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-100643</v>
      </c>
      <c r="D44" s="268">
        <f>D43+D33+D21</f>
        <v>845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105354</v>
      </c>
      <c r="D45" s="270">
        <v>4893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4711</v>
      </c>
      <c r="D46" s="272">
        <f>D45+D44</f>
        <v>5738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4696</v>
      </c>
      <c r="D47" s="259">
        <v>4212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f>+'1-Баланс'!C90</f>
        <v>15</v>
      </c>
      <c r="D48" s="242">
        <v>712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29">
        <f>pdeReportingDate</f>
        <v>45502</v>
      </c>
      <c r="C54" s="629"/>
      <c r="D54" s="629"/>
      <c r="E54" s="629"/>
      <c r="F54" s="624"/>
      <c r="G54" s="624"/>
      <c r="H54" s="624"/>
      <c r="M54" s="83"/>
    </row>
    <row r="55" spans="1:13" s="37" customFormat="1">
      <c r="A55" s="621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2" t="s">
        <v>8</v>
      </c>
      <c r="B56" s="630" t="str">
        <f>authorName</f>
        <v>ЙОРДАНКА ПЕТКОВА</v>
      </c>
      <c r="C56" s="630"/>
      <c r="D56" s="630"/>
      <c r="E56" s="630"/>
      <c r="F56" s="68"/>
      <c r="G56" s="68"/>
      <c r="H56" s="68"/>
    </row>
    <row r="57" spans="1:13" s="37" customFormat="1">
      <c r="A57" s="622"/>
      <c r="B57" s="630"/>
      <c r="C57" s="630"/>
      <c r="D57" s="630"/>
      <c r="E57" s="630"/>
      <c r="F57" s="68"/>
      <c r="G57" s="68"/>
      <c r="H57" s="68"/>
    </row>
    <row r="58" spans="1:13" s="37" customFormat="1">
      <c r="A58" s="622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3"/>
      <c r="B59" s="632" t="str">
        <f>+Начална!B17</f>
        <v>СИМЕОН ДОНЕВ</v>
      </c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A62" s="623"/>
      <c r="B62" s="628"/>
      <c r="C62" s="628"/>
      <c r="D62" s="628"/>
      <c r="E62" s="628"/>
      <c r="F62" s="516"/>
      <c r="G62" s="40"/>
      <c r="H62" s="37"/>
    </row>
    <row r="63" spans="1:13">
      <c r="A63" s="623"/>
      <c r="B63" s="628"/>
      <c r="C63" s="628"/>
      <c r="D63" s="628"/>
      <c r="E63" s="628"/>
      <c r="F63" s="516"/>
      <c r="G63" s="40"/>
      <c r="H63" s="37"/>
    </row>
    <row r="64" spans="1:13">
      <c r="A64" s="623"/>
      <c r="B64" s="628"/>
      <c r="C64" s="628"/>
      <c r="D64" s="628"/>
      <c r="E64" s="628"/>
      <c r="F64" s="516"/>
      <c r="G64" s="40"/>
      <c r="H64" s="37"/>
    </row>
    <row r="65" spans="1:8">
      <c r="A65" s="623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B1" zoomScale="80" zoomScaleNormal="100" zoomScaleSheetLayoutView="80" workbookViewId="0">
      <selection activeCell="I31" sqref="I31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30.06.2024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9" t="s">
        <v>453</v>
      </c>
      <c r="B8" s="642" t="s">
        <v>454</v>
      </c>
      <c r="C8" s="635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5" t="s">
        <v>460</v>
      </c>
      <c r="L8" s="635" t="s">
        <v>461</v>
      </c>
      <c r="M8" s="476"/>
      <c r="N8" s="477"/>
    </row>
    <row r="9" spans="1:14" s="478" customFormat="1" ht="31.5">
      <c r="A9" s="640"/>
      <c r="B9" s="643"/>
      <c r="C9" s="636"/>
      <c r="D9" s="638" t="s">
        <v>826</v>
      </c>
      <c r="E9" s="638" t="s">
        <v>456</v>
      </c>
      <c r="F9" s="480" t="s">
        <v>457</v>
      </c>
      <c r="G9" s="480"/>
      <c r="H9" s="480"/>
      <c r="I9" s="645" t="s">
        <v>458</v>
      </c>
      <c r="J9" s="645" t="s">
        <v>459</v>
      </c>
      <c r="K9" s="636"/>
      <c r="L9" s="636"/>
      <c r="M9" s="481" t="s">
        <v>825</v>
      </c>
      <c r="N9" s="477"/>
    </row>
    <row r="10" spans="1:14" s="478" customFormat="1" ht="31.5">
      <c r="A10" s="641"/>
      <c r="B10" s="644"/>
      <c r="C10" s="637"/>
      <c r="D10" s="638"/>
      <c r="E10" s="638"/>
      <c r="F10" s="479" t="s">
        <v>462</v>
      </c>
      <c r="G10" s="479" t="s">
        <v>463</v>
      </c>
      <c r="H10" s="479" t="s">
        <v>464</v>
      </c>
      <c r="I10" s="637"/>
      <c r="J10" s="637"/>
      <c r="K10" s="637"/>
      <c r="L10" s="637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115139</v>
      </c>
      <c r="D13" s="525">
        <f>'1-Баланс'!H20</f>
        <v>0</v>
      </c>
      <c r="E13" s="525">
        <f>'1-Баланс'!H21</f>
        <v>21840</v>
      </c>
      <c r="F13" s="525">
        <f>'1-Баланс'!H23</f>
        <v>196759</v>
      </c>
      <c r="G13" s="525">
        <f>'1-Баланс'!H24</f>
        <v>0</v>
      </c>
      <c r="H13" s="526">
        <f>+'1-Баланс'!H25</f>
        <v>228387</v>
      </c>
      <c r="I13" s="525">
        <f>'1-Баланс'!H29+'1-Баланс'!H32</f>
        <v>48121</v>
      </c>
      <c r="J13" s="525">
        <f>'1-Баланс'!H30+'1-Баланс'!H33</f>
        <v>-34121</v>
      </c>
      <c r="K13" s="526"/>
      <c r="L13" s="525">
        <f>SUM(C13:K13)</f>
        <v>576125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115139</v>
      </c>
      <c r="D17" s="525">
        <f t="shared" ref="D17:M17" si="2">D13+D14</f>
        <v>0</v>
      </c>
      <c r="E17" s="525">
        <f t="shared" si="2"/>
        <v>21840</v>
      </c>
      <c r="F17" s="525">
        <f t="shared" si="2"/>
        <v>196759</v>
      </c>
      <c r="G17" s="525">
        <f t="shared" si="2"/>
        <v>0</v>
      </c>
      <c r="H17" s="525">
        <f t="shared" si="2"/>
        <v>228387</v>
      </c>
      <c r="I17" s="525">
        <f t="shared" si="2"/>
        <v>48121</v>
      </c>
      <c r="J17" s="525">
        <f t="shared" si="2"/>
        <v>-34121</v>
      </c>
      <c r="K17" s="525">
        <f t="shared" si="2"/>
        <v>0</v>
      </c>
      <c r="L17" s="525">
        <f t="shared" si="1"/>
        <v>576125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6"/>
      <c r="D18" s="586"/>
      <c r="E18" s="586"/>
      <c r="F18" s="586"/>
      <c r="G18" s="586"/>
      <c r="H18" s="586"/>
      <c r="I18" s="525">
        <f>+'1-Баланс'!G32</f>
        <v>22275</v>
      </c>
      <c r="J18" s="525">
        <f>+'1-Баланс'!G33</f>
        <v>0</v>
      </c>
      <c r="K18" s="526"/>
      <c r="L18" s="525">
        <f t="shared" si="1"/>
        <v>22275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-20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-20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>
        <v>20</v>
      </c>
      <c r="F25" s="277"/>
      <c r="G25" s="277"/>
      <c r="H25" s="277"/>
      <c r="I25" s="277"/>
      <c r="J25" s="277"/>
      <c r="K25" s="277"/>
      <c r="L25" s="525">
        <f t="shared" si="1"/>
        <v>20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-386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-386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386</v>
      </c>
      <c r="F28" s="277"/>
      <c r="G28" s="277"/>
      <c r="H28" s="277"/>
      <c r="I28" s="277"/>
      <c r="J28" s="277"/>
      <c r="K28" s="277"/>
      <c r="L28" s="525">
        <f t="shared" si="1"/>
        <v>386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10345</v>
      </c>
      <c r="D30" s="277"/>
      <c r="E30" s="277">
        <v>-1158</v>
      </c>
      <c r="F30" s="277">
        <v>22069</v>
      </c>
      <c r="G30" s="277"/>
      <c r="H30" s="277">
        <v>-1695</v>
      </c>
      <c r="I30" s="277">
        <v>-48121</v>
      </c>
      <c r="J30" s="277">
        <v>36193</v>
      </c>
      <c r="K30" s="277"/>
      <c r="L30" s="525">
        <f t="shared" si="1"/>
        <v>17633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125484</v>
      </c>
      <c r="D31" s="525">
        <f t="shared" ref="D31:M31" si="6">D19+D22+D23+D26+D30+D29+D17+D18</f>
        <v>0</v>
      </c>
      <c r="E31" s="525">
        <f t="shared" si="6"/>
        <v>20276</v>
      </c>
      <c r="F31" s="525">
        <f t="shared" si="6"/>
        <v>218828</v>
      </c>
      <c r="G31" s="525">
        <f t="shared" si="6"/>
        <v>0</v>
      </c>
      <c r="H31" s="525">
        <f t="shared" si="6"/>
        <v>226692</v>
      </c>
      <c r="I31" s="525">
        <f t="shared" si="6"/>
        <v>22275</v>
      </c>
      <c r="J31" s="525">
        <f t="shared" si="6"/>
        <v>2072</v>
      </c>
      <c r="K31" s="525">
        <f t="shared" si="6"/>
        <v>0</v>
      </c>
      <c r="L31" s="525">
        <f t="shared" si="1"/>
        <v>615627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5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125484</v>
      </c>
      <c r="D34" s="528">
        <f t="shared" si="7"/>
        <v>0</v>
      </c>
      <c r="E34" s="528">
        <f t="shared" si="7"/>
        <v>20276</v>
      </c>
      <c r="F34" s="528">
        <f t="shared" si="7"/>
        <v>218828</v>
      </c>
      <c r="G34" s="528">
        <f t="shared" si="7"/>
        <v>0</v>
      </c>
      <c r="H34" s="528">
        <f t="shared" si="7"/>
        <v>226692</v>
      </c>
      <c r="I34" s="528">
        <f t="shared" si="7"/>
        <v>22275</v>
      </c>
      <c r="J34" s="528">
        <f t="shared" si="7"/>
        <v>2072</v>
      </c>
      <c r="K34" s="528">
        <f t="shared" si="7"/>
        <v>0</v>
      </c>
      <c r="L34" s="528">
        <f t="shared" si="1"/>
        <v>615627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1" t="s">
        <v>975</v>
      </c>
      <c r="B38" s="629">
        <f>pdeReportingDate</f>
        <v>45502</v>
      </c>
      <c r="C38" s="629"/>
      <c r="D38" s="629"/>
      <c r="E38" s="629"/>
      <c r="F38" s="629"/>
      <c r="G38" s="629"/>
      <c r="H38" s="629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0" t="str">
        <f>authorName</f>
        <v>ЙОРДАНКА ПЕТКОВА</v>
      </c>
      <c r="C40" s="630"/>
      <c r="D40" s="630"/>
      <c r="E40" s="630"/>
      <c r="F40" s="630"/>
      <c r="G40" s="630"/>
      <c r="H40" s="630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3"/>
      <c r="B43" s="632" t="str">
        <f>+Начална!B17</f>
        <v>СИМЕОН ДОНЕВ</v>
      </c>
      <c r="C43" s="628"/>
      <c r="D43" s="628"/>
      <c r="E43" s="628"/>
      <c r="F43" s="516"/>
      <c r="G43" s="40"/>
      <c r="H43" s="37"/>
    </row>
    <row r="44" spans="1:13">
      <c r="A44" s="623"/>
      <c r="B44" s="628"/>
      <c r="C44" s="628"/>
      <c r="D44" s="628"/>
      <c r="E44" s="628"/>
      <c r="F44" s="516"/>
      <c r="G44" s="40"/>
      <c r="H44" s="37"/>
    </row>
    <row r="45" spans="1:13">
      <c r="A45" s="623"/>
      <c r="B45" s="628"/>
      <c r="C45" s="628"/>
      <c r="D45" s="628"/>
      <c r="E45" s="628"/>
      <c r="F45" s="516"/>
      <c r="G45" s="40"/>
      <c r="H45" s="37"/>
    </row>
    <row r="46" spans="1:13">
      <c r="A46" s="623"/>
      <c r="B46" s="628"/>
      <c r="C46" s="628"/>
      <c r="D46" s="628"/>
      <c r="E46" s="628"/>
      <c r="F46" s="516"/>
      <c r="G46" s="40"/>
      <c r="H46" s="37"/>
    </row>
    <row r="47" spans="1:13">
      <c r="A47" s="623"/>
      <c r="B47" s="628"/>
      <c r="C47" s="628"/>
      <c r="D47" s="628"/>
      <c r="E47" s="628"/>
      <c r="F47" s="516"/>
      <c r="G47" s="40"/>
      <c r="H47" s="37"/>
    </row>
    <row r="48" spans="1:13">
      <c r="A48" s="623"/>
      <c r="B48" s="628"/>
      <c r="C48" s="628"/>
      <c r="D48" s="628"/>
      <c r="E48" s="628"/>
      <c r="F48" s="516"/>
      <c r="G48" s="40"/>
      <c r="H48" s="37"/>
    </row>
    <row r="49" spans="1:8">
      <c r="A49" s="623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79" zoomScale="70" zoomScaleNormal="70" zoomScaleSheetLayoutView="70" workbookViewId="0">
      <selection activeCell="E68" sqref="E68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30.06.2024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8" t="s">
        <v>996</v>
      </c>
      <c r="B12" s="609"/>
      <c r="C12" s="79">
        <v>64896</v>
      </c>
      <c r="D12" s="79">
        <v>87.97</v>
      </c>
      <c r="E12" s="79">
        <f>+C12</f>
        <v>64896</v>
      </c>
      <c r="F12" s="419">
        <f>C12-E12</f>
        <v>0</v>
      </c>
    </row>
    <row r="13" spans="1:6">
      <c r="A13" s="608" t="s">
        <v>1005</v>
      </c>
      <c r="B13" s="609"/>
      <c r="C13" s="79">
        <v>6754</v>
      </c>
      <c r="D13" s="79">
        <v>99.98</v>
      </c>
      <c r="E13" s="79"/>
      <c r="F13" s="419">
        <f t="shared" ref="F13:F26" si="0">C13-E13</f>
        <v>6754</v>
      </c>
    </row>
    <row r="14" spans="1:6">
      <c r="A14" s="608" t="s">
        <v>1006</v>
      </c>
      <c r="B14" s="609"/>
      <c r="C14" s="79">
        <v>961</v>
      </c>
      <c r="D14" s="79">
        <v>89.39</v>
      </c>
      <c r="E14" s="79"/>
      <c r="F14" s="419">
        <f t="shared" si="0"/>
        <v>961</v>
      </c>
    </row>
    <row r="15" spans="1:6">
      <c r="A15" s="608" t="s">
        <v>1007</v>
      </c>
      <c r="B15" s="609"/>
      <c r="C15" s="79">
        <v>384</v>
      </c>
      <c r="D15" s="79">
        <v>100</v>
      </c>
      <c r="E15" s="79"/>
      <c r="F15" s="419">
        <f t="shared" si="0"/>
        <v>384</v>
      </c>
    </row>
    <row r="16" spans="1:6">
      <c r="A16" s="608" t="s">
        <v>533</v>
      </c>
      <c r="B16" s="609"/>
      <c r="C16" s="79"/>
      <c r="D16" s="79"/>
      <c r="E16" s="79"/>
      <c r="F16" s="419">
        <f t="shared" si="0"/>
        <v>0</v>
      </c>
    </row>
    <row r="17" spans="1:6">
      <c r="A17" s="608" t="s">
        <v>838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72995</v>
      </c>
      <c r="D27" s="421"/>
      <c r="E27" s="421">
        <f>SUM(E12:E26)</f>
        <v>64896</v>
      </c>
      <c r="F27" s="421">
        <f>SUM(F12:F26)</f>
        <v>8099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8" t="s">
        <v>998</v>
      </c>
      <c r="B46" s="609"/>
      <c r="C46" s="79">
        <v>69919</v>
      </c>
      <c r="D46" s="79">
        <v>45.65</v>
      </c>
      <c r="E46" s="79">
        <f>+C46</f>
        <v>69919</v>
      </c>
      <c r="F46" s="419">
        <f>C46-E46</f>
        <v>0</v>
      </c>
    </row>
    <row r="47" spans="1:6">
      <c r="A47" s="608" t="s">
        <v>1019</v>
      </c>
      <c r="B47" s="609"/>
      <c r="C47" s="79">
        <v>29034</v>
      </c>
      <c r="D47" s="79">
        <v>31.97</v>
      </c>
      <c r="E47" s="79">
        <f t="shared" ref="E47" si="2">+C47</f>
        <v>29034</v>
      </c>
      <c r="F47" s="419">
        <f t="shared" ref="F47:F60" si="3">C47-E47</f>
        <v>0</v>
      </c>
    </row>
    <row r="48" spans="1:6">
      <c r="A48" s="608" t="s">
        <v>1014</v>
      </c>
      <c r="B48" s="609"/>
      <c r="C48" s="79">
        <v>8388</v>
      </c>
      <c r="D48" s="79">
        <v>22.62</v>
      </c>
      <c r="E48" s="79">
        <f t="shared" ref="E48:E49" si="4">+C48</f>
        <v>8388</v>
      </c>
      <c r="F48" s="419">
        <f t="shared" si="3"/>
        <v>0</v>
      </c>
    </row>
    <row r="49" spans="1:6">
      <c r="A49" s="608" t="s">
        <v>1015</v>
      </c>
      <c r="B49" s="609"/>
      <c r="C49" s="79">
        <v>0</v>
      </c>
      <c r="D49" s="79">
        <v>37.46</v>
      </c>
      <c r="E49" s="79">
        <f t="shared" si="4"/>
        <v>0</v>
      </c>
      <c r="F49" s="419">
        <f t="shared" si="3"/>
        <v>0</v>
      </c>
    </row>
    <row r="50" spans="1:6">
      <c r="A50" s="608" t="s">
        <v>533</v>
      </c>
      <c r="B50" s="609"/>
      <c r="C50" s="79"/>
      <c r="D50" s="79"/>
      <c r="E50" s="79"/>
      <c r="F50" s="419">
        <f t="shared" si="3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3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3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3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3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3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3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3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3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3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3"/>
        <v>0</v>
      </c>
    </row>
    <row r="61" spans="1:6">
      <c r="A61" s="454" t="s">
        <v>797</v>
      </c>
      <c r="B61" s="455" t="s">
        <v>798</v>
      </c>
      <c r="C61" s="421">
        <f>SUM(C46:C60)</f>
        <v>107341</v>
      </c>
      <c r="D61" s="421"/>
      <c r="E61" s="421">
        <f>SUM(E46:E60)</f>
        <v>107341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8" t="s">
        <v>1010</v>
      </c>
      <c r="B63" s="609"/>
      <c r="C63" s="79">
        <v>2371</v>
      </c>
      <c r="D63" s="79">
        <v>13.13</v>
      </c>
      <c r="E63" s="79">
        <f t="shared" ref="E63:E64" si="5">+C63</f>
        <v>2371</v>
      </c>
      <c r="F63" s="419">
        <f>C63-E63</f>
        <v>0</v>
      </c>
    </row>
    <row r="64" spans="1:6">
      <c r="A64" s="608" t="s">
        <v>1009</v>
      </c>
      <c r="B64" s="609"/>
      <c r="C64" s="79">
        <v>0</v>
      </c>
      <c r="D64" s="79">
        <v>1.0000000000000001E-5</v>
      </c>
      <c r="E64" s="79">
        <f t="shared" si="5"/>
        <v>0</v>
      </c>
      <c r="F64" s="419">
        <f t="shared" ref="F64:F77" si="6">C64-E64</f>
        <v>0</v>
      </c>
    </row>
    <row r="65" spans="1:6">
      <c r="A65" s="608" t="s">
        <v>1008</v>
      </c>
      <c r="B65" s="609"/>
      <c r="C65" s="79">
        <v>50</v>
      </c>
      <c r="D65" s="79">
        <v>1.36</v>
      </c>
      <c r="E65" s="79"/>
      <c r="F65" s="419">
        <f t="shared" si="6"/>
        <v>50</v>
      </c>
    </row>
    <row r="66" spans="1:6">
      <c r="A66" s="608" t="s">
        <v>1011</v>
      </c>
      <c r="B66" s="609"/>
      <c r="C66" s="79">
        <v>7</v>
      </c>
      <c r="D66" s="79">
        <v>0.37</v>
      </c>
      <c r="E66" s="79"/>
      <c r="F66" s="419">
        <f t="shared" si="6"/>
        <v>7</v>
      </c>
    </row>
    <row r="67" spans="1:6">
      <c r="A67" s="608" t="s">
        <v>1012</v>
      </c>
      <c r="B67" s="609"/>
      <c r="C67" s="79">
        <v>3</v>
      </c>
      <c r="D67" s="79">
        <v>1E-3</v>
      </c>
      <c r="E67" s="79"/>
      <c r="F67" s="419">
        <f t="shared" si="6"/>
        <v>3</v>
      </c>
    </row>
    <row r="68" spans="1:6">
      <c r="A68" s="608" t="s">
        <v>1017</v>
      </c>
      <c r="B68" s="609"/>
      <c r="C68" s="79">
        <v>153</v>
      </c>
      <c r="D68" s="79">
        <v>0.46</v>
      </c>
      <c r="E68" s="79">
        <f t="shared" ref="E68" si="7">+C68</f>
        <v>153</v>
      </c>
      <c r="F68" s="419">
        <f t="shared" si="6"/>
        <v>0</v>
      </c>
    </row>
    <row r="69" spans="1:6">
      <c r="A69" s="608" t="s">
        <v>538</v>
      </c>
      <c r="B69" s="609"/>
      <c r="C69" s="79"/>
      <c r="D69" s="79"/>
      <c r="E69" s="79"/>
      <c r="F69" s="419">
        <f t="shared" si="6"/>
        <v>0</v>
      </c>
    </row>
    <row r="70" spans="1:6">
      <c r="A70" s="608" t="s">
        <v>541</v>
      </c>
      <c r="B70" s="609"/>
      <c r="C70" s="79"/>
      <c r="D70" s="79"/>
      <c r="E70" s="79"/>
      <c r="F70" s="419">
        <f t="shared" si="6"/>
        <v>0</v>
      </c>
    </row>
    <row r="71" spans="1:6">
      <c r="A71" s="608" t="s">
        <v>1013</v>
      </c>
      <c r="B71" s="609"/>
      <c r="C71" s="79"/>
      <c r="D71" s="79"/>
      <c r="E71" s="79"/>
      <c r="F71" s="419">
        <f t="shared" si="6"/>
        <v>0</v>
      </c>
    </row>
    <row r="72" spans="1:6">
      <c r="A72" s="608">
        <v>10</v>
      </c>
      <c r="B72" s="609"/>
      <c r="C72" s="79"/>
      <c r="D72" s="79"/>
      <c r="E72" s="79"/>
      <c r="F72" s="419">
        <f t="shared" si="6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6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6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6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6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2584</v>
      </c>
      <c r="D78" s="421"/>
      <c r="E78" s="421">
        <f>SUM(E63:E77)</f>
        <v>2524</v>
      </c>
      <c r="F78" s="421">
        <f>SUM(F63:F77)</f>
        <v>60</v>
      </c>
    </row>
    <row r="79" spans="1:6">
      <c r="A79" s="458" t="s">
        <v>801</v>
      </c>
      <c r="B79" s="455" t="s">
        <v>802</v>
      </c>
      <c r="C79" s="421">
        <f>C78+C61+C44+C27</f>
        <v>182920</v>
      </c>
      <c r="D79" s="421"/>
      <c r="E79" s="421">
        <f>E78+E61+E44+E27</f>
        <v>174761</v>
      </c>
      <c r="F79" s="421">
        <f>F78+F61+F44+F27</f>
        <v>8159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8" t="s">
        <v>999</v>
      </c>
      <c r="B82" s="609"/>
      <c r="C82" s="79">
        <v>9669</v>
      </c>
      <c r="D82" s="79">
        <v>100</v>
      </c>
      <c r="E82" s="79"/>
      <c r="F82" s="419">
        <f>C82-E82</f>
        <v>9669</v>
      </c>
    </row>
    <row r="83" spans="1:6">
      <c r="A83" s="608" t="s">
        <v>1000</v>
      </c>
      <c r="B83" s="609"/>
      <c r="C83" s="79">
        <v>1283</v>
      </c>
      <c r="D83" s="79">
        <v>100</v>
      </c>
      <c r="E83" s="79"/>
      <c r="F83" s="419">
        <f t="shared" ref="F83:F96" si="8">C83-E83</f>
        <v>1283</v>
      </c>
    </row>
    <row r="84" spans="1:6">
      <c r="A84" s="608" t="s">
        <v>1001</v>
      </c>
      <c r="B84" s="609"/>
      <c r="C84" s="79">
        <v>502</v>
      </c>
      <c r="D84" s="79">
        <v>100</v>
      </c>
      <c r="E84" s="79"/>
      <c r="F84" s="419">
        <f t="shared" si="8"/>
        <v>502</v>
      </c>
    </row>
    <row r="85" spans="1:6">
      <c r="A85" s="608" t="s">
        <v>1002</v>
      </c>
      <c r="B85" s="609"/>
      <c r="C85" s="79">
        <v>6807</v>
      </c>
      <c r="D85" s="79">
        <v>100</v>
      </c>
      <c r="E85" s="79"/>
      <c r="F85" s="419">
        <f t="shared" si="8"/>
        <v>6807</v>
      </c>
    </row>
    <row r="86" spans="1:6">
      <c r="A86" s="608"/>
      <c r="B86" s="609"/>
      <c r="C86" s="79"/>
      <c r="D86" s="79"/>
      <c r="E86" s="79"/>
      <c r="F86" s="419">
        <f t="shared" si="8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8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8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8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8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8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8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8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8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8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8"/>
        <v>0</v>
      </c>
    </row>
    <row r="97" spans="1:6">
      <c r="A97" s="454" t="s">
        <v>544</v>
      </c>
      <c r="B97" s="455" t="s">
        <v>804</v>
      </c>
      <c r="C97" s="421">
        <f>SUM(C82:C96)</f>
        <v>18261</v>
      </c>
      <c r="D97" s="421"/>
      <c r="E97" s="421">
        <f>SUM(E82:E96)</f>
        <v>0</v>
      </c>
      <c r="F97" s="421">
        <f>SUM(F82:F96)</f>
        <v>18261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9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9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9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9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9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9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9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9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9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9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9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9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9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9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8" t="s">
        <v>1016</v>
      </c>
      <c r="B116" s="609"/>
      <c r="C116" s="79">
        <v>4759</v>
      </c>
      <c r="D116" s="79">
        <v>25</v>
      </c>
      <c r="E116" s="79"/>
      <c r="F116" s="419">
        <f>C116-E116</f>
        <v>4759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10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10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10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10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10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10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10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10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10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10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10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10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10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10"/>
        <v>0</v>
      </c>
    </row>
    <row r="131" spans="1:6">
      <c r="A131" s="454" t="s">
        <v>797</v>
      </c>
      <c r="B131" s="455" t="s">
        <v>806</v>
      </c>
      <c r="C131" s="421">
        <f>SUM(C116:C130)</f>
        <v>4759</v>
      </c>
      <c r="D131" s="421"/>
      <c r="E131" s="421">
        <f>SUM(E116:E130)</f>
        <v>0</v>
      </c>
      <c r="F131" s="421">
        <f>SUM(F116:F130)</f>
        <v>4759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8" t="s">
        <v>997</v>
      </c>
      <c r="B133" s="609"/>
      <c r="C133" s="79">
        <v>9619</v>
      </c>
      <c r="D133" s="79">
        <v>3.19</v>
      </c>
      <c r="E133" s="79">
        <f>+C133</f>
        <v>9619</v>
      </c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11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11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11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11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11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11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11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11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11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11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11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11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11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11"/>
        <v>0</v>
      </c>
    </row>
    <row r="148" spans="1:8">
      <c r="A148" s="454" t="s">
        <v>559</v>
      </c>
      <c r="B148" s="455" t="s">
        <v>807</v>
      </c>
      <c r="C148" s="421">
        <f>SUM(C133:C147)</f>
        <v>9619</v>
      </c>
      <c r="D148" s="421"/>
      <c r="E148" s="421">
        <f>SUM(E133:E147)</f>
        <v>9619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32639</v>
      </c>
      <c r="D149" s="421"/>
      <c r="E149" s="421">
        <f>E148+E131+E114+E97</f>
        <v>9619</v>
      </c>
      <c r="F149" s="421">
        <f>F148+F131+F114+F97</f>
        <v>23020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1" t="s">
        <v>975</v>
      </c>
      <c r="B151" s="629">
        <f>pdeReportingDate</f>
        <v>45502</v>
      </c>
      <c r="C151" s="629"/>
      <c r="D151" s="629"/>
      <c r="E151" s="629"/>
      <c r="F151" s="629"/>
      <c r="G151" s="629"/>
      <c r="H151" s="629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0" t="str">
        <f>authorName</f>
        <v>ЙОРДАНКА ПЕТКОВА</v>
      </c>
      <c r="C153" s="630"/>
      <c r="D153" s="630"/>
      <c r="E153" s="630"/>
      <c r="F153" s="630"/>
      <c r="G153" s="630"/>
      <c r="H153" s="630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3"/>
      <c r="B156" s="632" t="str">
        <f>+Начална!B17</f>
        <v>СИМЕОН ДОНЕВ</v>
      </c>
      <c r="C156" s="628"/>
      <c r="D156" s="628"/>
      <c r="E156" s="628"/>
      <c r="F156" s="516"/>
      <c r="G156" s="40"/>
      <c r="H156" s="37"/>
    </row>
    <row r="157" spans="1:8">
      <c r="A157" s="623"/>
      <c r="B157" s="628"/>
      <c r="C157" s="628"/>
      <c r="D157" s="628"/>
      <c r="E157" s="628"/>
      <c r="F157" s="516"/>
      <c r="G157" s="40"/>
      <c r="H157" s="37"/>
    </row>
    <row r="158" spans="1:8">
      <c r="A158" s="623"/>
      <c r="B158" s="628"/>
      <c r="C158" s="628"/>
      <c r="D158" s="628"/>
      <c r="E158" s="628"/>
      <c r="F158" s="516"/>
      <c r="G158" s="40"/>
      <c r="H158" s="37"/>
    </row>
    <row r="159" spans="1:8">
      <c r="A159" s="623"/>
      <c r="B159" s="628"/>
      <c r="C159" s="628"/>
      <c r="D159" s="628"/>
      <c r="E159" s="628"/>
      <c r="F159" s="516"/>
      <c r="G159" s="40"/>
      <c r="H159" s="37"/>
    </row>
    <row r="160" spans="1:8">
      <c r="A160" s="623"/>
      <c r="B160" s="628"/>
      <c r="C160" s="628"/>
      <c r="D160" s="628"/>
      <c r="E160" s="628"/>
      <c r="F160" s="516"/>
      <c r="G160" s="40"/>
      <c r="H160" s="37"/>
    </row>
    <row r="161" spans="1:8">
      <c r="A161" s="623"/>
      <c r="B161" s="628"/>
      <c r="C161" s="628"/>
      <c r="D161" s="628"/>
      <c r="E161" s="628"/>
      <c r="F161" s="516"/>
      <c r="G161" s="40"/>
      <c r="H161" s="37"/>
    </row>
    <row r="162" spans="1:8">
      <c r="A162" s="623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topLeftCell="C4" zoomScale="80" zoomScaleNormal="85" zoomScaleSheetLayoutView="80" workbookViewId="0">
      <selection activeCell="D18" sqref="D18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30.06.2024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39725</v>
      </c>
      <c r="E11" s="289"/>
      <c r="F11" s="289"/>
      <c r="G11" s="285">
        <f>D11+E11-F11</f>
        <v>39725</v>
      </c>
      <c r="H11" s="289"/>
      <c r="I11" s="289"/>
      <c r="J11" s="285">
        <f>G11+H11-I11</f>
        <v>39725</v>
      </c>
      <c r="K11" s="289">
        <v>6</v>
      </c>
      <c r="L11" s="289"/>
      <c r="M11" s="289"/>
      <c r="N11" s="285">
        <f>K11+L11-M11</f>
        <v>6</v>
      </c>
      <c r="O11" s="289"/>
      <c r="P11" s="289"/>
      <c r="Q11" s="285">
        <f t="shared" ref="Q11:Q28" si="0">N11+O11-P11</f>
        <v>6</v>
      </c>
      <c r="R11" s="299">
        <f t="shared" ref="R11:R28" si="1">J11-Q11</f>
        <v>39719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140702</v>
      </c>
      <c r="E12" s="289">
        <v>339</v>
      </c>
      <c r="F12" s="289">
        <v>166</v>
      </c>
      <c r="G12" s="285">
        <f t="shared" ref="G12:G42" si="2">D12+E12-F12</f>
        <v>140875</v>
      </c>
      <c r="H12" s="289"/>
      <c r="I12" s="289">
        <v>234</v>
      </c>
      <c r="J12" s="285">
        <f t="shared" ref="J12:J42" si="3">G12+H12-I12</f>
        <v>140641</v>
      </c>
      <c r="K12" s="289">
        <v>56375</v>
      </c>
      <c r="L12" s="289">
        <v>3137</v>
      </c>
      <c r="M12" s="289">
        <v>148</v>
      </c>
      <c r="N12" s="285">
        <f t="shared" ref="N12:N42" si="4">K12+L12-M12</f>
        <v>59364</v>
      </c>
      <c r="O12" s="289">
        <v>21</v>
      </c>
      <c r="P12" s="289"/>
      <c r="Q12" s="285">
        <f t="shared" si="0"/>
        <v>59385</v>
      </c>
      <c r="R12" s="299">
        <f t="shared" si="1"/>
        <v>81256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210371</v>
      </c>
      <c r="E13" s="289">
        <v>1825</v>
      </c>
      <c r="F13" s="289">
        <v>394</v>
      </c>
      <c r="G13" s="285">
        <f t="shared" si="2"/>
        <v>211802</v>
      </c>
      <c r="H13" s="289"/>
      <c r="I13" s="289"/>
      <c r="J13" s="285">
        <f t="shared" si="3"/>
        <v>211802</v>
      </c>
      <c r="K13" s="289">
        <v>143672</v>
      </c>
      <c r="L13" s="289">
        <v>4568</v>
      </c>
      <c r="M13" s="289">
        <v>393</v>
      </c>
      <c r="N13" s="285">
        <f t="shared" si="4"/>
        <v>147847</v>
      </c>
      <c r="O13" s="289"/>
      <c r="P13" s="289"/>
      <c r="Q13" s="285">
        <f t="shared" si="0"/>
        <v>147847</v>
      </c>
      <c r="R13" s="299">
        <f t="shared" si="1"/>
        <v>63955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18517</v>
      </c>
      <c r="E14" s="289"/>
      <c r="F14" s="289">
        <v>3</v>
      </c>
      <c r="G14" s="285">
        <f t="shared" si="2"/>
        <v>18514</v>
      </c>
      <c r="H14" s="289"/>
      <c r="I14" s="289"/>
      <c r="J14" s="285">
        <f t="shared" si="3"/>
        <v>18514</v>
      </c>
      <c r="K14" s="289">
        <v>9260</v>
      </c>
      <c r="L14" s="289">
        <v>507</v>
      </c>
      <c r="M14" s="289">
        <v>3</v>
      </c>
      <c r="N14" s="285">
        <f t="shared" si="4"/>
        <v>9764</v>
      </c>
      <c r="O14" s="289"/>
      <c r="P14" s="289"/>
      <c r="Q14" s="285">
        <f t="shared" si="0"/>
        <v>9764</v>
      </c>
      <c r="R14" s="299">
        <f t="shared" si="1"/>
        <v>8750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9367</v>
      </c>
      <c r="E15" s="289">
        <v>511</v>
      </c>
      <c r="F15" s="289">
        <v>797</v>
      </c>
      <c r="G15" s="285">
        <f t="shared" si="2"/>
        <v>9081</v>
      </c>
      <c r="H15" s="289"/>
      <c r="I15" s="289"/>
      <c r="J15" s="285">
        <f t="shared" si="3"/>
        <v>9081</v>
      </c>
      <c r="K15" s="289">
        <v>5404</v>
      </c>
      <c r="L15" s="289">
        <v>606</v>
      </c>
      <c r="M15" s="289">
        <v>700</v>
      </c>
      <c r="N15" s="285">
        <f t="shared" si="4"/>
        <v>5310</v>
      </c>
      <c r="O15" s="289"/>
      <c r="P15" s="289"/>
      <c r="Q15" s="285">
        <f t="shared" si="0"/>
        <v>5310</v>
      </c>
      <c r="R15" s="299">
        <f t="shared" si="1"/>
        <v>3771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12156</v>
      </c>
      <c r="E16" s="289">
        <v>123</v>
      </c>
      <c r="F16" s="289">
        <v>105</v>
      </c>
      <c r="G16" s="285">
        <f t="shared" si="2"/>
        <v>12174</v>
      </c>
      <c r="H16" s="289"/>
      <c r="I16" s="289"/>
      <c r="J16" s="285">
        <f t="shared" si="3"/>
        <v>12174</v>
      </c>
      <c r="K16" s="289">
        <v>10881</v>
      </c>
      <c r="L16" s="289">
        <v>248</v>
      </c>
      <c r="M16" s="289">
        <v>102</v>
      </c>
      <c r="N16" s="285">
        <f t="shared" si="4"/>
        <v>11027</v>
      </c>
      <c r="O16" s="289"/>
      <c r="P16" s="289"/>
      <c r="Q16" s="285">
        <f t="shared" si="0"/>
        <v>11027</v>
      </c>
      <c r="R16" s="299">
        <f t="shared" si="1"/>
        <v>1147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3728</v>
      </c>
      <c r="E17" s="289">
        <v>2501</v>
      </c>
      <c r="F17" s="289">
        <v>1319</v>
      </c>
      <c r="G17" s="285">
        <f t="shared" si="2"/>
        <v>4910</v>
      </c>
      <c r="H17" s="289"/>
      <c r="I17" s="289"/>
      <c r="J17" s="285">
        <f t="shared" si="3"/>
        <v>4910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4910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100</v>
      </c>
      <c r="E18" s="289"/>
      <c r="F18" s="289"/>
      <c r="G18" s="285">
        <f t="shared" si="2"/>
        <v>100</v>
      </c>
      <c r="H18" s="289"/>
      <c r="I18" s="289"/>
      <c r="J18" s="285">
        <f t="shared" si="3"/>
        <v>100</v>
      </c>
      <c r="K18" s="289">
        <v>84</v>
      </c>
      <c r="L18" s="289">
        <v>4</v>
      </c>
      <c r="M18" s="289"/>
      <c r="N18" s="285">
        <f t="shared" si="4"/>
        <v>88</v>
      </c>
      <c r="O18" s="289"/>
      <c r="P18" s="289"/>
      <c r="Q18" s="285">
        <f t="shared" si="0"/>
        <v>88</v>
      </c>
      <c r="R18" s="299">
        <f t="shared" si="1"/>
        <v>12</v>
      </c>
    </row>
    <row r="19" spans="1:18">
      <c r="A19" s="298"/>
      <c r="B19" s="283" t="s">
        <v>544</v>
      </c>
      <c r="C19" s="131" t="s">
        <v>545</v>
      </c>
      <c r="D19" s="290">
        <f>SUM(D11:D18)</f>
        <v>434666</v>
      </c>
      <c r="E19" s="290">
        <f>SUM(E11:E18)</f>
        <v>5299</v>
      </c>
      <c r="F19" s="290">
        <f>SUM(F11:F18)</f>
        <v>2784</v>
      </c>
      <c r="G19" s="285">
        <f t="shared" si="2"/>
        <v>437181</v>
      </c>
      <c r="H19" s="290">
        <f>SUM(H11:H18)</f>
        <v>0</v>
      </c>
      <c r="I19" s="290">
        <f>SUM(I11:I18)</f>
        <v>234</v>
      </c>
      <c r="J19" s="285">
        <f t="shared" si="3"/>
        <v>436947</v>
      </c>
      <c r="K19" s="290">
        <f>SUM(K11:K18)</f>
        <v>225682</v>
      </c>
      <c r="L19" s="290">
        <f>SUM(L11:L18)</f>
        <v>9070</v>
      </c>
      <c r="M19" s="290">
        <f>SUM(M11:M18)</f>
        <v>1346</v>
      </c>
      <c r="N19" s="285">
        <f t="shared" si="4"/>
        <v>233406</v>
      </c>
      <c r="O19" s="290">
        <f>SUM(O11:O18)</f>
        <v>21</v>
      </c>
      <c r="P19" s="290">
        <f>SUM(P11:P18)</f>
        <v>0</v>
      </c>
      <c r="Q19" s="285">
        <f t="shared" si="0"/>
        <v>233427</v>
      </c>
      <c r="R19" s="299">
        <f t="shared" si="1"/>
        <v>203520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49886</v>
      </c>
      <c r="E20" s="289">
        <v>49</v>
      </c>
      <c r="F20" s="289"/>
      <c r="G20" s="285">
        <f t="shared" si="2"/>
        <v>49935</v>
      </c>
      <c r="H20" s="289"/>
      <c r="I20" s="289"/>
      <c r="J20" s="285">
        <f t="shared" si="3"/>
        <v>49935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49935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>
        <v>628</v>
      </c>
      <c r="E22" s="289"/>
      <c r="F22" s="289"/>
      <c r="G22" s="285">
        <f t="shared" si="2"/>
        <v>628</v>
      </c>
      <c r="H22" s="289"/>
      <c r="I22" s="289"/>
      <c r="J22" s="285">
        <f t="shared" si="3"/>
        <v>628</v>
      </c>
      <c r="K22" s="289">
        <v>156</v>
      </c>
      <c r="L22" s="289">
        <v>26</v>
      </c>
      <c r="M22" s="289"/>
      <c r="N22" s="285">
        <f t="shared" si="4"/>
        <v>182</v>
      </c>
      <c r="O22" s="289"/>
      <c r="P22" s="289"/>
      <c r="Q22" s="285">
        <f t="shared" si="0"/>
        <v>182</v>
      </c>
      <c r="R22" s="299">
        <f t="shared" si="1"/>
        <v>446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>
        <v>9466</v>
      </c>
      <c r="E24" s="289">
        <v>460</v>
      </c>
      <c r="F24" s="289"/>
      <c r="G24" s="285">
        <f t="shared" si="2"/>
        <v>9926</v>
      </c>
      <c r="H24" s="289"/>
      <c r="I24" s="289"/>
      <c r="J24" s="285">
        <f t="shared" si="3"/>
        <v>9926</v>
      </c>
      <c r="K24" s="289">
        <v>7681</v>
      </c>
      <c r="L24" s="289">
        <v>300</v>
      </c>
      <c r="M24" s="289"/>
      <c r="N24" s="285">
        <f t="shared" si="4"/>
        <v>7981</v>
      </c>
      <c r="O24" s="289"/>
      <c r="P24" s="289"/>
      <c r="Q24" s="285">
        <f t="shared" si="0"/>
        <v>7981</v>
      </c>
      <c r="R24" s="299">
        <f t="shared" si="1"/>
        <v>1945</v>
      </c>
    </row>
    <row r="25" spans="1:18">
      <c r="A25" s="298" t="s">
        <v>524</v>
      </c>
      <c r="B25" s="282" t="s">
        <v>554</v>
      </c>
      <c r="C25" s="128" t="s">
        <v>555</v>
      </c>
      <c r="D25" s="289">
        <v>4473</v>
      </c>
      <c r="E25" s="289">
        <v>65</v>
      </c>
      <c r="F25" s="289"/>
      <c r="G25" s="285">
        <f t="shared" si="2"/>
        <v>4538</v>
      </c>
      <c r="H25" s="289"/>
      <c r="I25" s="289"/>
      <c r="J25" s="285">
        <f t="shared" si="3"/>
        <v>4538</v>
      </c>
      <c r="K25" s="289">
        <v>4276</v>
      </c>
      <c r="L25" s="289">
        <v>48</v>
      </c>
      <c r="M25" s="289"/>
      <c r="N25" s="285">
        <f t="shared" si="4"/>
        <v>4324</v>
      </c>
      <c r="O25" s="289"/>
      <c r="P25" s="289"/>
      <c r="Q25" s="285">
        <f t="shared" si="0"/>
        <v>4324</v>
      </c>
      <c r="R25" s="299">
        <f t="shared" si="1"/>
        <v>214</v>
      </c>
    </row>
    <row r="26" spans="1:18">
      <c r="A26" s="301" t="s">
        <v>527</v>
      </c>
      <c r="B26" s="130" t="s">
        <v>556</v>
      </c>
      <c r="C26" s="128" t="s">
        <v>557</v>
      </c>
      <c r="D26" s="289">
        <v>0</v>
      </c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>
        <v>3143</v>
      </c>
      <c r="E27" s="289">
        <v>1641</v>
      </c>
      <c r="F27" s="289">
        <v>448</v>
      </c>
      <c r="G27" s="285">
        <f t="shared" si="2"/>
        <v>4336</v>
      </c>
      <c r="H27" s="289"/>
      <c r="I27" s="289"/>
      <c r="J27" s="285">
        <f t="shared" si="3"/>
        <v>4336</v>
      </c>
      <c r="K27" s="289">
        <v>0</v>
      </c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4336</v>
      </c>
    </row>
    <row r="28" spans="1:18">
      <c r="A28" s="298"/>
      <c r="B28" s="283" t="s">
        <v>559</v>
      </c>
      <c r="C28" s="133" t="s">
        <v>560</v>
      </c>
      <c r="D28" s="292">
        <f>SUM(D24:D27)</f>
        <v>17082</v>
      </c>
      <c r="E28" s="292">
        <f t="shared" ref="E28:P28" si="5">SUM(E24:E27)</f>
        <v>2166</v>
      </c>
      <c r="F28" s="292">
        <f t="shared" si="5"/>
        <v>448</v>
      </c>
      <c r="G28" s="293">
        <f t="shared" si="2"/>
        <v>18800</v>
      </c>
      <c r="H28" s="292">
        <f t="shared" si="5"/>
        <v>0</v>
      </c>
      <c r="I28" s="292">
        <f t="shared" si="5"/>
        <v>0</v>
      </c>
      <c r="J28" s="293">
        <f t="shared" si="3"/>
        <v>18800</v>
      </c>
      <c r="K28" s="292">
        <f t="shared" si="5"/>
        <v>11957</v>
      </c>
      <c r="L28" s="292">
        <f t="shared" si="5"/>
        <v>348</v>
      </c>
      <c r="M28" s="292">
        <f t="shared" si="5"/>
        <v>0</v>
      </c>
      <c r="N28" s="293">
        <f t="shared" si="4"/>
        <v>12305</v>
      </c>
      <c r="O28" s="292">
        <f t="shared" si="5"/>
        <v>0</v>
      </c>
      <c r="P28" s="292">
        <f t="shared" si="5"/>
        <v>0</v>
      </c>
      <c r="Q28" s="293">
        <f t="shared" si="0"/>
        <v>12305</v>
      </c>
      <c r="R28" s="302">
        <f t="shared" si="1"/>
        <v>6495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206619</v>
      </c>
      <c r="E30" s="295">
        <f t="shared" ref="E30:P30" si="6">SUM(E31:E34)</f>
        <v>9656</v>
      </c>
      <c r="F30" s="295">
        <f t="shared" si="6"/>
        <v>330</v>
      </c>
      <c r="G30" s="295">
        <f t="shared" si="2"/>
        <v>215945</v>
      </c>
      <c r="H30" s="295">
        <f t="shared" si="6"/>
        <v>880</v>
      </c>
      <c r="I30" s="295">
        <f t="shared" si="6"/>
        <v>1266</v>
      </c>
      <c r="J30" s="295">
        <f t="shared" si="3"/>
        <v>215559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215559</v>
      </c>
    </row>
    <row r="31" spans="1:18">
      <c r="A31" s="298"/>
      <c r="B31" s="282" t="s">
        <v>108</v>
      </c>
      <c r="C31" s="128" t="s">
        <v>563</v>
      </c>
      <c r="D31" s="289">
        <v>90655</v>
      </c>
      <c r="E31" s="289">
        <v>605</v>
      </c>
      <c r="F31" s="289">
        <v>4</v>
      </c>
      <c r="G31" s="285">
        <f t="shared" si="2"/>
        <v>91256</v>
      </c>
      <c r="H31" s="289"/>
      <c r="I31" s="289"/>
      <c r="J31" s="285">
        <f t="shared" si="3"/>
        <v>91256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91256</v>
      </c>
    </row>
    <row r="32" spans="1:18">
      <c r="A32" s="298"/>
      <c r="B32" s="282" t="s">
        <v>110</v>
      </c>
      <c r="C32" s="128" t="s">
        <v>564</v>
      </c>
      <c r="D32" s="289">
        <v>0</v>
      </c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>
        <v>112094</v>
      </c>
      <c r="E33" s="289">
        <v>320</v>
      </c>
      <c r="F33" s="289">
        <v>314</v>
      </c>
      <c r="G33" s="285">
        <f t="shared" si="2"/>
        <v>112100</v>
      </c>
      <c r="H33" s="289"/>
      <c r="I33" s="289"/>
      <c r="J33" s="285">
        <f t="shared" si="3"/>
        <v>112100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112100</v>
      </c>
    </row>
    <row r="34" spans="1:18">
      <c r="A34" s="298"/>
      <c r="B34" s="282" t="s">
        <v>115</v>
      </c>
      <c r="C34" s="128" t="s">
        <v>566</v>
      </c>
      <c r="D34" s="289">
        <v>3870</v>
      </c>
      <c r="E34" s="289">
        <v>8731</v>
      </c>
      <c r="F34" s="289">
        <v>12</v>
      </c>
      <c r="G34" s="285">
        <f t="shared" si="2"/>
        <v>12589</v>
      </c>
      <c r="H34" s="289">
        <v>880</v>
      </c>
      <c r="I34" s="289">
        <v>1266</v>
      </c>
      <c r="J34" s="285">
        <f t="shared" si="3"/>
        <v>12203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12203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>
        <v>0</v>
      </c>
      <c r="E40" s="289">
        <v>245</v>
      </c>
      <c r="F40" s="289"/>
      <c r="G40" s="285">
        <f t="shared" si="2"/>
        <v>245</v>
      </c>
      <c r="H40" s="289"/>
      <c r="I40" s="289"/>
      <c r="J40" s="285">
        <f t="shared" si="3"/>
        <v>245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245</v>
      </c>
    </row>
    <row r="41" spans="1:18">
      <c r="A41" s="298"/>
      <c r="B41" s="283" t="s">
        <v>577</v>
      </c>
      <c r="C41" s="131" t="s">
        <v>578</v>
      </c>
      <c r="D41" s="290">
        <f>D30+D35+D40</f>
        <v>206619</v>
      </c>
      <c r="E41" s="290">
        <f t="shared" ref="E41:P41" si="10">E30+E35+E40</f>
        <v>9901</v>
      </c>
      <c r="F41" s="290">
        <f t="shared" si="10"/>
        <v>330</v>
      </c>
      <c r="G41" s="285">
        <f t="shared" si="2"/>
        <v>216190</v>
      </c>
      <c r="H41" s="290">
        <f t="shared" si="10"/>
        <v>880</v>
      </c>
      <c r="I41" s="290">
        <f t="shared" si="10"/>
        <v>1266</v>
      </c>
      <c r="J41" s="285">
        <f t="shared" si="3"/>
        <v>215804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215804</v>
      </c>
    </row>
    <row r="42" spans="1:18">
      <c r="A42" s="300" t="s">
        <v>579</v>
      </c>
      <c r="B42" s="288" t="s">
        <v>580</v>
      </c>
      <c r="C42" s="131" t="s">
        <v>581</v>
      </c>
      <c r="D42" s="289">
        <v>768</v>
      </c>
      <c r="E42" s="289"/>
      <c r="F42" s="289"/>
      <c r="G42" s="285">
        <f t="shared" si="2"/>
        <v>768</v>
      </c>
      <c r="H42" s="289"/>
      <c r="I42" s="289"/>
      <c r="J42" s="285">
        <f t="shared" si="3"/>
        <v>768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768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709649</v>
      </c>
      <c r="E43" s="308">
        <f>E19+E20+E22+E28+E41+E42</f>
        <v>17415</v>
      </c>
      <c r="F43" s="308">
        <f t="shared" ref="F43:R43" si="11">F19+F20+F22+F28+F41+F42</f>
        <v>3562</v>
      </c>
      <c r="G43" s="308">
        <f t="shared" si="11"/>
        <v>723502</v>
      </c>
      <c r="H43" s="308">
        <f t="shared" si="11"/>
        <v>880</v>
      </c>
      <c r="I43" s="308">
        <f t="shared" si="11"/>
        <v>1500</v>
      </c>
      <c r="J43" s="308">
        <f t="shared" si="11"/>
        <v>722882</v>
      </c>
      <c r="K43" s="308">
        <f t="shared" si="11"/>
        <v>237795</v>
      </c>
      <c r="L43" s="308">
        <f t="shared" si="11"/>
        <v>9444</v>
      </c>
      <c r="M43" s="308">
        <f t="shared" si="11"/>
        <v>1346</v>
      </c>
      <c r="N43" s="308">
        <f t="shared" si="11"/>
        <v>245893</v>
      </c>
      <c r="O43" s="308">
        <f t="shared" si="11"/>
        <v>21</v>
      </c>
      <c r="P43" s="308">
        <f t="shared" si="11"/>
        <v>0</v>
      </c>
      <c r="Q43" s="308">
        <f t="shared" si="11"/>
        <v>245914</v>
      </c>
      <c r="R43" s="309">
        <f t="shared" si="11"/>
        <v>476968</v>
      </c>
    </row>
    <row r="44" spans="1:18">
      <c r="A44" s="467"/>
      <c r="B44" s="467"/>
      <c r="C44" s="467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7"/>
      <c r="B45" s="467" t="s">
        <v>584</v>
      </c>
      <c r="C45" s="467"/>
      <c r="D45" s="470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A46" s="467"/>
      <c r="B46" s="621" t="s">
        <v>975</v>
      </c>
      <c r="C46" s="629">
        <f>pdeReportingDate</f>
        <v>45502</v>
      </c>
      <c r="D46" s="629"/>
      <c r="E46" s="629"/>
      <c r="F46" s="629"/>
      <c r="G46" s="629"/>
      <c r="H46" s="629"/>
      <c r="I46" s="629"/>
      <c r="J46" s="471"/>
      <c r="K46" s="471"/>
      <c r="L46" s="471"/>
      <c r="M46" s="471"/>
      <c r="N46" s="471"/>
      <c r="O46" s="471"/>
      <c r="P46" s="471"/>
      <c r="Q46" s="471"/>
      <c r="R46" s="471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0" t="str">
        <f>authorName</f>
        <v>ЙОРДАНКА ПЕТКОВА</v>
      </c>
      <c r="D48" s="630"/>
      <c r="E48" s="630"/>
      <c r="F48" s="630"/>
      <c r="G48" s="630"/>
      <c r="H48" s="630"/>
      <c r="I48" s="630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1"/>
      <c r="D50" s="631"/>
      <c r="E50" s="631"/>
      <c r="F50" s="631"/>
      <c r="G50" s="631"/>
      <c r="H50" s="631"/>
      <c r="I50" s="631"/>
    </row>
    <row r="51" spans="2:9">
      <c r="B51" s="623"/>
      <c r="C51" s="632" t="str">
        <f>+Начална!B17</f>
        <v>СИМЕОН ДОНЕВ</v>
      </c>
      <c r="D51" s="628"/>
      <c r="E51" s="628"/>
      <c r="F51" s="628"/>
      <c r="G51" s="516"/>
      <c r="H51" s="40"/>
      <c r="I51" s="37"/>
    </row>
    <row r="52" spans="2:9">
      <c r="B52" s="623"/>
      <c r="C52" s="628"/>
      <c r="D52" s="628"/>
      <c r="E52" s="628"/>
      <c r="F52" s="628"/>
      <c r="G52" s="516"/>
      <c r="H52" s="40"/>
      <c r="I52" s="37"/>
    </row>
    <row r="53" spans="2:9">
      <c r="B53" s="623"/>
      <c r="C53" s="628"/>
      <c r="D53" s="628"/>
      <c r="E53" s="628"/>
      <c r="F53" s="628"/>
      <c r="G53" s="516"/>
      <c r="H53" s="40"/>
      <c r="I53" s="37"/>
    </row>
    <row r="54" spans="2:9">
      <c r="B54" s="623"/>
      <c r="C54" s="628"/>
      <c r="D54" s="628"/>
      <c r="E54" s="628"/>
      <c r="F54" s="628"/>
      <c r="G54" s="516"/>
      <c r="H54" s="40"/>
      <c r="I54" s="37"/>
    </row>
    <row r="55" spans="2:9">
      <c r="B55" s="623"/>
      <c r="C55" s="628"/>
      <c r="D55" s="628"/>
      <c r="E55" s="628"/>
      <c r="F55" s="628"/>
      <c r="G55" s="516"/>
      <c r="H55" s="40"/>
      <c r="I55" s="37"/>
    </row>
    <row r="56" spans="2:9">
      <c r="B56" s="623"/>
      <c r="C56" s="628"/>
      <c r="D56" s="628"/>
      <c r="E56" s="628"/>
      <c r="F56" s="628"/>
      <c r="G56" s="516"/>
      <c r="H56" s="40"/>
      <c r="I56" s="37"/>
    </row>
    <row r="57" spans="2:9">
      <c r="B57" s="623"/>
      <c r="C57" s="628"/>
      <c r="D57" s="628"/>
      <c r="E57" s="628"/>
      <c r="F57" s="628"/>
      <c r="G57" s="516"/>
      <c r="H57" s="40"/>
      <c r="I57" s="37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67" zoomScale="70" zoomScaleNormal="85" zoomScaleSheetLayoutView="70" workbookViewId="0">
      <selection activeCell="A100" sqref="A100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30.06.2024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30016</v>
      </c>
      <c r="D13" s="321">
        <f>SUM(D14:D16)</f>
        <v>0</v>
      </c>
      <c r="E13" s="328">
        <f>SUM(E14:E16)</f>
        <v>30016</v>
      </c>
      <c r="F13" s="112"/>
    </row>
    <row r="14" spans="1:6">
      <c r="A14" s="329" t="s">
        <v>596</v>
      </c>
      <c r="B14" s="114" t="s">
        <v>597</v>
      </c>
      <c r="C14" s="327">
        <v>15807</v>
      </c>
      <c r="D14" s="327"/>
      <c r="E14" s="328">
        <f t="shared" ref="E14:E44" si="0">C14-D14</f>
        <v>15807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14209</v>
      </c>
      <c r="D16" s="327"/>
      <c r="E16" s="328">
        <f t="shared" si="0"/>
        <v>14209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3471</v>
      </c>
      <c r="D18" s="321">
        <f>+D19+D20</f>
        <v>0</v>
      </c>
      <c r="E18" s="328">
        <f t="shared" si="0"/>
        <v>3471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3471</v>
      </c>
      <c r="D20" s="327"/>
      <c r="E20" s="328">
        <f t="shared" si="0"/>
        <v>3471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33487</v>
      </c>
      <c r="D21" s="390">
        <f>D13+D17+D18</f>
        <v>0</v>
      </c>
      <c r="E21" s="391">
        <f>E13+E17+E18</f>
        <v>33487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93658</v>
      </c>
      <c r="D26" s="321">
        <f>SUM(D27:D29)</f>
        <v>93658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8851</v>
      </c>
      <c r="D27" s="327">
        <f>+C27</f>
        <v>8851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83010</v>
      </c>
      <c r="D28" s="327">
        <f t="shared" ref="D28:D44" si="1">+C28</f>
        <v>83010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1797</v>
      </c>
      <c r="D29" s="327">
        <f t="shared" si="1"/>
        <v>1797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22715</v>
      </c>
      <c r="D30" s="327">
        <f t="shared" si="1"/>
        <v>22715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1911</v>
      </c>
      <c r="D31" s="327">
        <f t="shared" si="1"/>
        <v>1911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11320</v>
      </c>
      <c r="D32" s="327">
        <f t="shared" si="1"/>
        <v>11320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6728</v>
      </c>
      <c r="D35" s="321">
        <f>SUM(D36:D39)</f>
        <v>6728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2320</v>
      </c>
      <c r="D36" s="327">
        <f t="shared" si="1"/>
        <v>2320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1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1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4408</v>
      </c>
      <c r="D39" s="327">
        <f t="shared" si="1"/>
        <v>4408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1720</v>
      </c>
      <c r="D40" s="321">
        <f>SUM(D41:D44)</f>
        <v>1720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>
        <v>0</v>
      </c>
      <c r="D41" s="327">
        <f t="shared" si="1"/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>
        <v>0</v>
      </c>
      <c r="D42" s="327">
        <f t="shared" si="1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0</v>
      </c>
      <c r="D43" s="327">
        <f t="shared" si="1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1720</v>
      </c>
      <c r="D44" s="327">
        <f t="shared" si="1"/>
        <v>1720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138052</v>
      </c>
      <c r="D45" s="388">
        <f>D26+D30+D31+D33+D32+D34+D35+D40</f>
        <v>138052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171539</v>
      </c>
      <c r="D46" s="394">
        <f>D45+D23+D21+D11</f>
        <v>138052</v>
      </c>
      <c r="E46" s="395">
        <f>E45+E23+E21+E11</f>
        <v>33487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14113</v>
      </c>
      <c r="D54" s="115">
        <f>SUM(D55:D57)</f>
        <v>0</v>
      </c>
      <c r="E54" s="113">
        <f>C54-D54</f>
        <v>14113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2">C56-D56</f>
        <v>0</v>
      </c>
      <c r="F56" s="161"/>
    </row>
    <row r="57" spans="1:6">
      <c r="A57" s="329" t="s">
        <v>651</v>
      </c>
      <c r="B57" s="114" t="s">
        <v>668</v>
      </c>
      <c r="C57" s="162">
        <v>14113</v>
      </c>
      <c r="D57" s="162"/>
      <c r="E57" s="113">
        <f t="shared" si="2"/>
        <v>14113</v>
      </c>
      <c r="F57" s="161"/>
    </row>
    <row r="58" spans="1:6" ht="31.5">
      <c r="A58" s="329" t="s">
        <v>669</v>
      </c>
      <c r="B58" s="114" t="s">
        <v>670</v>
      </c>
      <c r="C58" s="115">
        <f>C59+C61</f>
        <v>34961</v>
      </c>
      <c r="D58" s="115">
        <f>D59+D61</f>
        <v>0</v>
      </c>
      <c r="E58" s="113">
        <f t="shared" si="2"/>
        <v>34961</v>
      </c>
      <c r="F58" s="354">
        <f>F59+F61</f>
        <v>62587</v>
      </c>
    </row>
    <row r="59" spans="1:6">
      <c r="A59" s="329" t="s">
        <v>671</v>
      </c>
      <c r="B59" s="114" t="s">
        <v>672</v>
      </c>
      <c r="C59" s="162">
        <v>34961</v>
      </c>
      <c r="D59" s="162"/>
      <c r="E59" s="113">
        <f t="shared" si="2"/>
        <v>34961</v>
      </c>
      <c r="F59" s="161">
        <v>62587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2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2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2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2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2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2"/>
        <v>0</v>
      </c>
      <c r="F65" s="161"/>
    </row>
    <row r="66" spans="1:6">
      <c r="A66" s="329" t="s">
        <v>682</v>
      </c>
      <c r="B66" s="114" t="s">
        <v>683</v>
      </c>
      <c r="C66" s="162">
        <v>2302</v>
      </c>
      <c r="D66" s="162"/>
      <c r="E66" s="113">
        <f t="shared" si="2"/>
        <v>2302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2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51376</v>
      </c>
      <c r="D68" s="386">
        <f>D54+D58+D63+D64+D65+D66</f>
        <v>0</v>
      </c>
      <c r="E68" s="384">
        <f t="shared" si="2"/>
        <v>51376</v>
      </c>
      <c r="F68" s="387">
        <f>F54+F58+F63+F64+F65+F66</f>
        <v>62587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3712</v>
      </c>
      <c r="D70" s="162"/>
      <c r="E70" s="113">
        <f t="shared" si="2"/>
        <v>3712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13462</v>
      </c>
      <c r="D73" s="115">
        <f>SUM(D74:D76)</f>
        <v>13462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1097</v>
      </c>
      <c r="D74" s="162">
        <f>+C74</f>
        <v>1097</v>
      </c>
      <c r="E74" s="113">
        <f t="shared" si="2"/>
        <v>0</v>
      </c>
      <c r="F74" s="161"/>
    </row>
    <row r="75" spans="1:6">
      <c r="A75" s="329" t="s">
        <v>695</v>
      </c>
      <c r="B75" s="114" t="s">
        <v>696</v>
      </c>
      <c r="C75" s="162">
        <v>10553</v>
      </c>
      <c r="D75" s="162">
        <f t="shared" ref="D75:D76" si="3">+C75</f>
        <v>10553</v>
      </c>
      <c r="E75" s="113">
        <f t="shared" si="2"/>
        <v>0</v>
      </c>
      <c r="F75" s="161"/>
    </row>
    <row r="76" spans="1:6">
      <c r="A76" s="356" t="s">
        <v>697</v>
      </c>
      <c r="B76" s="114" t="s">
        <v>698</v>
      </c>
      <c r="C76" s="162">
        <v>1812</v>
      </c>
      <c r="D76" s="162">
        <f t="shared" si="3"/>
        <v>1812</v>
      </c>
      <c r="E76" s="113">
        <f t="shared" si="2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39421</v>
      </c>
      <c r="D77" s="115">
        <f>D78+D80</f>
        <v>39421</v>
      </c>
      <c r="E77" s="115">
        <f>E78+E80</f>
        <v>0</v>
      </c>
      <c r="F77" s="354">
        <f>F78+F80</f>
        <v>117018</v>
      </c>
    </row>
    <row r="78" spans="1:6">
      <c r="A78" s="329" t="s">
        <v>700</v>
      </c>
      <c r="B78" s="114" t="s">
        <v>701</v>
      </c>
      <c r="C78" s="162">
        <v>39421</v>
      </c>
      <c r="D78" s="162">
        <f t="shared" ref="D78:D81" si="4">+C78</f>
        <v>39421</v>
      </c>
      <c r="E78" s="113">
        <f t="shared" si="2"/>
        <v>0</v>
      </c>
      <c r="F78" s="161">
        <v>117018</v>
      </c>
    </row>
    <row r="79" spans="1:6">
      <c r="A79" s="329" t="s">
        <v>702</v>
      </c>
      <c r="B79" s="114" t="s">
        <v>703</v>
      </c>
      <c r="C79" s="162"/>
      <c r="D79" s="162">
        <f t="shared" si="4"/>
        <v>0</v>
      </c>
      <c r="E79" s="113">
        <f t="shared" si="2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4"/>
        <v>0</v>
      </c>
      <c r="E80" s="113">
        <f t="shared" si="2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4"/>
        <v>0</v>
      </c>
      <c r="E81" s="113">
        <f t="shared" si="2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1729</v>
      </c>
      <c r="D82" s="115">
        <f>SUM(D83:D86)</f>
        <v>1729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97" si="5">+C83</f>
        <v>0</v>
      </c>
      <c r="E83" s="113">
        <f t="shared" si="2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5"/>
        <v>0</v>
      </c>
      <c r="E84" s="113">
        <f t="shared" si="2"/>
        <v>0</v>
      </c>
      <c r="F84" s="161"/>
    </row>
    <row r="85" spans="1:6" ht="31.5">
      <c r="A85" s="329" t="s">
        <v>713</v>
      </c>
      <c r="B85" s="114" t="s">
        <v>714</v>
      </c>
      <c r="C85" s="162">
        <v>1729</v>
      </c>
      <c r="D85" s="162">
        <f t="shared" si="5"/>
        <v>1729</v>
      </c>
      <c r="E85" s="113">
        <f t="shared" si="2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5"/>
        <v>0</v>
      </c>
      <c r="E86" s="113">
        <f t="shared" si="2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24551</v>
      </c>
      <c r="D87" s="113">
        <f>SUM(D88:D92)+D96</f>
        <v>24551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>
        <f t="shared" si="5"/>
        <v>0</v>
      </c>
      <c r="E88" s="113">
        <f t="shared" si="2"/>
        <v>0</v>
      </c>
      <c r="F88" s="161"/>
    </row>
    <row r="89" spans="1:6">
      <c r="A89" s="329" t="s">
        <v>721</v>
      </c>
      <c r="B89" s="114" t="s">
        <v>722</v>
      </c>
      <c r="C89" s="162">
        <v>10889</v>
      </c>
      <c r="D89" s="162">
        <f t="shared" si="5"/>
        <v>10889</v>
      </c>
      <c r="E89" s="113">
        <f t="shared" si="2"/>
        <v>0</v>
      </c>
      <c r="F89" s="161"/>
    </row>
    <row r="90" spans="1:6">
      <c r="A90" s="329" t="s">
        <v>723</v>
      </c>
      <c r="B90" s="114" t="s">
        <v>724</v>
      </c>
      <c r="C90" s="162">
        <v>354</v>
      </c>
      <c r="D90" s="162">
        <f t="shared" si="5"/>
        <v>354</v>
      </c>
      <c r="E90" s="113">
        <f t="shared" si="2"/>
        <v>0</v>
      </c>
      <c r="F90" s="161"/>
    </row>
    <row r="91" spans="1:6">
      <c r="A91" s="329" t="s">
        <v>725</v>
      </c>
      <c r="B91" s="114" t="s">
        <v>726</v>
      </c>
      <c r="C91" s="162">
        <v>10029</v>
      </c>
      <c r="D91" s="162">
        <f t="shared" si="5"/>
        <v>10029</v>
      </c>
      <c r="E91" s="113">
        <f t="shared" si="2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1382</v>
      </c>
      <c r="D92" s="115">
        <f>SUM(D93:D95)</f>
        <v>1382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0</v>
      </c>
      <c r="D93" s="162">
        <f t="shared" si="5"/>
        <v>0</v>
      </c>
      <c r="E93" s="113">
        <f t="shared" si="2"/>
        <v>0</v>
      </c>
      <c r="F93" s="161"/>
    </row>
    <row r="94" spans="1:6">
      <c r="A94" s="329" t="s">
        <v>637</v>
      </c>
      <c r="B94" s="114" t="s">
        <v>731</v>
      </c>
      <c r="C94" s="162">
        <v>246</v>
      </c>
      <c r="D94" s="162">
        <f t="shared" si="5"/>
        <v>246</v>
      </c>
      <c r="E94" s="113">
        <f t="shared" si="2"/>
        <v>0</v>
      </c>
      <c r="F94" s="161"/>
    </row>
    <row r="95" spans="1:6">
      <c r="A95" s="329" t="s">
        <v>641</v>
      </c>
      <c r="B95" s="114" t="s">
        <v>732</v>
      </c>
      <c r="C95" s="162">
        <v>1136</v>
      </c>
      <c r="D95" s="162">
        <f t="shared" si="5"/>
        <v>1136</v>
      </c>
      <c r="E95" s="113">
        <f t="shared" si="2"/>
        <v>0</v>
      </c>
      <c r="F95" s="161"/>
    </row>
    <row r="96" spans="1:6">
      <c r="A96" s="329" t="s">
        <v>733</v>
      </c>
      <c r="B96" s="114" t="s">
        <v>734</v>
      </c>
      <c r="C96" s="162">
        <v>1897</v>
      </c>
      <c r="D96" s="162">
        <f t="shared" si="5"/>
        <v>1897</v>
      </c>
      <c r="E96" s="113">
        <f t="shared" si="2"/>
        <v>0</v>
      </c>
      <c r="F96" s="161"/>
    </row>
    <row r="97" spans="1:8">
      <c r="A97" s="329" t="s">
        <v>735</v>
      </c>
      <c r="B97" s="114" t="s">
        <v>736</v>
      </c>
      <c r="C97" s="162">
        <v>6966</v>
      </c>
      <c r="D97" s="162">
        <f t="shared" si="5"/>
        <v>6966</v>
      </c>
      <c r="E97" s="113">
        <f t="shared" si="2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86129</v>
      </c>
      <c r="D98" s="384">
        <f>D87+D82+D77+D73+D97</f>
        <v>86129</v>
      </c>
      <c r="E98" s="384">
        <f>E87+E82+E77+E73+E97</f>
        <v>0</v>
      </c>
      <c r="F98" s="385">
        <f>F87+F82+F77+F73+F97</f>
        <v>117018</v>
      </c>
    </row>
    <row r="99" spans="1:8" ht="16.5" thickBot="1">
      <c r="A99" s="365" t="s">
        <v>739</v>
      </c>
      <c r="B99" s="366" t="s">
        <v>740</v>
      </c>
      <c r="C99" s="378">
        <f>C98+C70+C68</f>
        <v>141217</v>
      </c>
      <c r="D99" s="378">
        <f>D98+D70+D68</f>
        <v>86129</v>
      </c>
      <c r="E99" s="378">
        <f>E98+E70+E68</f>
        <v>55088</v>
      </c>
      <c r="F99" s="379">
        <f>F98+F70+F68</f>
        <v>179605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5559</v>
      </c>
      <c r="D106" s="241">
        <v>2620</v>
      </c>
      <c r="E106" s="241"/>
      <c r="F106" s="374">
        <f>C106+D106-E106</f>
        <v>8179</v>
      </c>
    </row>
    <row r="107" spans="1:8" ht="16.5" thickBot="1">
      <c r="A107" s="370" t="s">
        <v>752</v>
      </c>
      <c r="B107" s="375" t="s">
        <v>753</v>
      </c>
      <c r="C107" s="376">
        <f>SUM(C104:C106)</f>
        <v>5559</v>
      </c>
      <c r="D107" s="376">
        <f>SUM(D104:D106)</f>
        <v>2620</v>
      </c>
      <c r="E107" s="376">
        <f>SUM(E104:E106)</f>
        <v>0</v>
      </c>
      <c r="F107" s="377">
        <f>SUM(F104:F106)</f>
        <v>8179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1" t="s">
        <v>975</v>
      </c>
      <c r="B111" s="629">
        <f>pdeReportingDate</f>
        <v>45502</v>
      </c>
      <c r="C111" s="629"/>
      <c r="D111" s="629"/>
      <c r="E111" s="629"/>
      <c r="F111" s="629"/>
      <c r="G111" s="46"/>
      <c r="H111" s="46"/>
    </row>
    <row r="112" spans="1:8">
      <c r="A112" s="621"/>
      <c r="B112" s="629"/>
      <c r="C112" s="629"/>
      <c r="D112" s="629"/>
      <c r="E112" s="629"/>
      <c r="F112" s="629"/>
      <c r="G112" s="46"/>
      <c r="H112" s="46"/>
    </row>
    <row r="113" spans="1:8">
      <c r="A113" s="622" t="s">
        <v>8</v>
      </c>
      <c r="B113" s="630" t="str">
        <f>authorName</f>
        <v>ЙОРДАНКА ПЕТКОВА</v>
      </c>
      <c r="C113" s="630"/>
      <c r="D113" s="630"/>
      <c r="E113" s="630"/>
      <c r="F113" s="630"/>
      <c r="G113" s="68"/>
      <c r="H113" s="68"/>
    </row>
    <row r="114" spans="1:8">
      <c r="A114" s="622"/>
      <c r="B114" s="630"/>
      <c r="C114" s="630"/>
      <c r="D114" s="630"/>
      <c r="E114" s="630"/>
      <c r="F114" s="630"/>
      <c r="G114" s="68"/>
      <c r="H114" s="68"/>
    </row>
    <row r="115" spans="1:8">
      <c r="A115" s="622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3"/>
      <c r="B116" s="632" t="str">
        <f>+Начална!B17</f>
        <v>СИМЕОН ДОНЕВ</v>
      </c>
      <c r="C116" s="628"/>
      <c r="D116" s="628"/>
      <c r="E116" s="628"/>
      <c r="F116" s="628"/>
      <c r="G116" s="623"/>
      <c r="H116" s="623"/>
    </row>
    <row r="117" spans="1:8" ht="15.75" customHeight="1">
      <c r="A117" s="623"/>
      <c r="B117" s="628"/>
      <c r="C117" s="628"/>
      <c r="D117" s="628"/>
      <c r="E117" s="628"/>
      <c r="F117" s="628"/>
      <c r="G117" s="623"/>
      <c r="H117" s="623"/>
    </row>
    <row r="118" spans="1:8" ht="15.75" customHeight="1">
      <c r="A118" s="623"/>
      <c r="B118" s="628"/>
      <c r="C118" s="628"/>
      <c r="D118" s="628"/>
      <c r="E118" s="628"/>
      <c r="F118" s="628"/>
      <c r="G118" s="623"/>
      <c r="H118" s="623"/>
    </row>
    <row r="119" spans="1:8" ht="15.75" customHeight="1">
      <c r="A119" s="623"/>
      <c r="B119" s="628"/>
      <c r="C119" s="628"/>
      <c r="D119" s="628"/>
      <c r="E119" s="628"/>
      <c r="F119" s="628"/>
      <c r="G119" s="623"/>
      <c r="H119" s="623"/>
    </row>
    <row r="120" spans="1:8">
      <c r="A120" s="623"/>
      <c r="B120" s="628"/>
      <c r="C120" s="628"/>
      <c r="D120" s="628"/>
      <c r="E120" s="628"/>
      <c r="F120" s="628"/>
      <c r="G120" s="623"/>
      <c r="H120" s="623"/>
    </row>
    <row r="121" spans="1:8">
      <c r="A121" s="623"/>
      <c r="B121" s="628"/>
      <c r="C121" s="628"/>
      <c r="D121" s="628"/>
      <c r="E121" s="628"/>
      <c r="F121" s="628"/>
      <c r="G121" s="623"/>
      <c r="H121" s="623"/>
    </row>
    <row r="122" spans="1:8">
      <c r="A122" s="623"/>
      <c r="B122" s="628"/>
      <c r="C122" s="628"/>
      <c r="D122" s="628"/>
      <c r="E122" s="628"/>
      <c r="F122" s="628"/>
      <c r="G122" s="623"/>
      <c r="H122" s="62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3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B1" zoomScale="85" zoomScaleNormal="85" zoomScaleSheetLayoutView="85" workbookViewId="0">
      <selection activeCell="H14" sqref="H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275529692</v>
      </c>
      <c r="D13" s="399"/>
      <c r="E13" s="399"/>
      <c r="F13" s="399">
        <v>193824</v>
      </c>
      <c r="G13" s="399">
        <v>874</v>
      </c>
      <c r="H13" s="399">
        <v>1260</v>
      </c>
      <c r="I13" s="400">
        <f>F13+G13-H13</f>
        <v>193438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424909554</v>
      </c>
      <c r="D17" s="399"/>
      <c r="E17" s="399"/>
      <c r="F17" s="399">
        <v>22366</v>
      </c>
      <c r="G17" s="399"/>
      <c r="H17" s="399"/>
      <c r="I17" s="400">
        <f t="shared" si="0"/>
        <v>22366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700439246</v>
      </c>
      <c r="D18" s="406">
        <f t="shared" si="1"/>
        <v>0</v>
      </c>
      <c r="E18" s="406">
        <f t="shared" si="1"/>
        <v>0</v>
      </c>
      <c r="F18" s="406">
        <f t="shared" si="1"/>
        <v>216190</v>
      </c>
      <c r="G18" s="406">
        <f t="shared" si="1"/>
        <v>874</v>
      </c>
      <c r="H18" s="406">
        <f t="shared" si="1"/>
        <v>1260</v>
      </c>
      <c r="I18" s="407">
        <f t="shared" si="0"/>
        <v>215804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13370998</v>
      </c>
      <c r="D21" s="399"/>
      <c r="E21" s="399"/>
      <c r="F21" s="399">
        <v>53616</v>
      </c>
      <c r="G21" s="399"/>
      <c r="H21" s="399"/>
      <c r="I21" s="400">
        <f t="shared" si="0"/>
        <v>53616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13370998</v>
      </c>
      <c r="D27" s="406">
        <f t="shared" si="2"/>
        <v>0</v>
      </c>
      <c r="E27" s="406">
        <f t="shared" si="2"/>
        <v>0</v>
      </c>
      <c r="F27" s="406">
        <f t="shared" si="2"/>
        <v>53616</v>
      </c>
      <c r="G27" s="406">
        <f t="shared" si="2"/>
        <v>0</v>
      </c>
      <c r="H27" s="406">
        <f t="shared" si="2"/>
        <v>0</v>
      </c>
      <c r="I27" s="407">
        <f t="shared" si="0"/>
        <v>53616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45502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Полша</vt:lpstr>
      <vt:lpstr>Справка 8.4 САЩ</vt:lpstr>
      <vt:lpstr>Справка 8.5 Украйна</vt:lpstr>
      <vt:lpstr>Справка 8.6 Сърбия</vt:lpstr>
      <vt:lpstr>Справка 8.7 Русия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Sopharma Investor Relations</cp:lastModifiedBy>
  <cp:lastPrinted>2024-07-26T13:25:55Z</cp:lastPrinted>
  <dcterms:created xsi:type="dcterms:W3CDTF">2006-09-16T00:00:00Z</dcterms:created>
  <dcterms:modified xsi:type="dcterms:W3CDTF">2024-07-26T13:47:05Z</dcterms:modified>
</cp:coreProperties>
</file>