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719"/>
  <workbookPr codeName="ThisWorkbook" defaultThemeVersion="124226"/>
  <bookViews>
    <workbookView xWindow="380" yWindow="500" windowWidth="30640" windowHeight="18400" tabRatio="814" firstSheet="9" activeTab="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Справка 8.1 България" sheetId="15" r:id="rId10"/>
    <sheet name="Справка 8.2 Казахстан" sheetId="16" r:id="rId11"/>
    <sheet name="Справка 8.3 Полша" sheetId="18" r:id="rId12"/>
    <sheet name="Справка 8.4 САЩ" sheetId="19" r:id="rId13"/>
    <sheet name="Справка 8.5 Украйна" sheetId="20" r:id="rId14"/>
    <sheet name="Справка 8.6 Сърбия" sheetId="22" r:id="rId15"/>
    <sheet name="Контроли" sheetId="14" state="hidden" r:id="rId16"/>
    <sheet name="Показатели" sheetId="12" state="hidden" r:id="rId17"/>
    <sheet name="Danni" sheetId="2" state="hidden" r:id="rId18"/>
    <sheet name="Nomenklaturi" sheetId="13" state="hidden" r:id="rId1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5">'Контроли'!$A$1:$G$15</definedName>
    <definedName name="_xlnm.Print_Area" localSheetId="0">'Начална'!$A$1:$B$29</definedName>
    <definedName name="_xlnm.Print_Area" localSheetId="16">'Показатели'!$A$1:$D$24</definedName>
    <definedName name="_xlnm.Print_Area" localSheetId="5">'Справка 5'!$A$1:$F$162</definedName>
    <definedName name="_xlnm.Print_Area" localSheetId="6">'Справка 6'!$A$1:$R$57</definedName>
    <definedName name="reportConsolidation">'Начална'!$A$3</definedName>
    <definedName name="startDate">'Начална'!$B$9</definedName>
    <definedName name="_xlnm.Print_Titles" localSheetId="1">'1-Баланс'!$9:$9</definedName>
    <definedName name="_xlnm.Print_Titles" localSheetId="5">'Справка 5'!$8:$9</definedName>
  </definedNames>
  <calcPr calcId="191029"/>
  <extLst/>
</workbook>
</file>

<file path=xl/sharedStrings.xml><?xml version="1.0" encoding="utf-8"?>
<sst xmlns="http://schemas.openxmlformats.org/spreadsheetml/2006/main" count="4610" uniqueCount="1021">
  <si>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</si>
  <si>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</si>
  <si>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</si>
  <si>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</si>
  <si>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</si>
  <si>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</si>
  <si>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</si>
  <si>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</si>
  <si>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</si>
  <si>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</si>
  <si>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</si>
  <si>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</si>
  <si>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</si>
  <si>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</si>
  <si>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</si>
  <si>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</si>
  <si>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</si>
  <si>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</si>
  <si>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</si>
  <si>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</si>
  <si>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</si>
  <si>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</si>
  <si>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</si>
  <si>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</si>
  <si>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</si>
  <si>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</si>
  <si>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</si>
  <si>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</si>
  <si>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</si>
  <si>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</si>
  <si>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</si>
  <si>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</si>
  <si>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</si>
  <si>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</si>
  <si>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</si>
  <si>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</si>
  <si>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</si>
  <si>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</si>
  <si>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</si>
  <si>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</si>
  <si>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</si>
  <si>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</si>
  <si>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</si>
  <si>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</si>
  <si>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</si>
  <si>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</si>
  <si>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</si>
  <si>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</si>
  <si>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</si>
  <si>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</si>
  <si>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</si>
  <si>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</si>
  <si>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</si>
  <si>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</si>
  <si>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</si>
  <si>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</si>
  <si>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</si>
  <si>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</si>
  <si>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</si>
  <si>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</si>
  <si>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</si>
  <si>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</si>
  <si>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</si>
  <si>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</si>
  <si>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</si>
  <si>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</si>
  <si>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</si>
  <si>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</si>
  <si>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</si>
  <si>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</si>
  <si>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</si>
  <si>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</si>
  <si>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</si>
  <si>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</si>
  <si>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</si>
  <si>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</si>
  <si>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</si>
  <si>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</si>
  <si>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</si>
  <si>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</si>
  <si>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</si>
  <si>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</si>
  <si>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</si>
  <si>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</si>
  <si>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</si>
  <si>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</si>
  <si>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</si>
  <si>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</si>
  <si>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</si>
  <si>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</si>
  <si>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</si>
  <si>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</si>
  <si>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</si>
  <si>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</si>
  <si>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</si>
  <si>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</si>
  <si>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</si>
  <si>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</si>
  <si>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</si>
  <si>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</si>
  <si>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</si>
  <si>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</si>
  <si>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</si>
  <si>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</si>
  <si>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</si>
  <si>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</si>
  <si>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</si>
  <si>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</si>
  <si>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</si>
  <si>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</si>
  <si>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</si>
  <si>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</si>
  <si>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</si>
  <si>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</si>
  <si>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</si>
  <si>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</si>
  <si>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</si>
  <si>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</si>
  <si>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</si>
  <si>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</si>
  <si>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</si>
  <si>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</si>
  <si>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</si>
  <si>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</si>
  <si>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</si>
  <si>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</si>
  <si>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</si>
  <si>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</si>
  <si>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</si>
  <si>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</si>
  <si>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</si>
  <si>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</si>
  <si>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</si>
  <si>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</si>
  <si>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</si>
  <si>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</si>
  <si>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</si>
  <si>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</si>
  <si>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</si>
  <si>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</si>
  <si>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</si>
  <si>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</si>
  <si>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</si>
  <si>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</si>
  <si>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</si>
  <si>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</si>
  <si>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</si>
  <si>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</si>
  <si>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</si>
  <si>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</si>
  <si>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</si>
  <si>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</si>
  <si>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</si>
  <si>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</si>
  <si>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</si>
  <si>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</si>
  <si>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</si>
  <si>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</si>
  <si>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</si>
  <si>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</si>
  <si>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</si>
  <si>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</si>
  <si>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</si>
  <si>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</si>
  <si>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</si>
  <si>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</si>
  <si>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</si>
  <si>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</si>
  <si>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</si>
  <si>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</si>
  <si>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</si>
  <si>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</si>
  <si>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</si>
  <si>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</si>
  <si>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</si>
  <si>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</si>
  <si>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</si>
  <si>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</si>
  <si>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</si>
  <si>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</si>
  <si>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</si>
  <si>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</si>
  <si>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</si>
  <si>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</si>
  <si>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</si>
  <si>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</si>
  <si>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</si>
  <si>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</si>
  <si>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</si>
  <si>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</si>
  <si>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</si>
  <si>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</si>
  <si>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</si>
  <si>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</si>
  <si>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</si>
  <si>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</si>
  <si>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</si>
  <si>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</si>
  <si>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</si>
  <si>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</si>
  <si>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</si>
  <si>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</si>
  <si>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</si>
  <si>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</si>
  <si>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</si>
  <si>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</si>
  <si>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</si>
  <si>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</si>
  <si>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</si>
  <si>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</si>
  <si>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</si>
  <si>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</si>
  <si>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</si>
  <si>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</si>
  <si>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</si>
  <si>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</si>
  <si>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</si>
  <si>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</si>
  <si>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</si>
  <si>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</si>
  <si>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</si>
  <si>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</si>
  <si>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</si>
  <si>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</si>
  <si>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</si>
  <si>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</si>
  <si>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</si>
  <si>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</si>
  <si>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</si>
  <si>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</si>
  <si>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</si>
  <si>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</si>
  <si>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</si>
  <si>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</si>
  <si>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</si>
  <si>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</si>
  <si>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</si>
  <si>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</si>
  <si>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</si>
  <si>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</si>
  <si>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</si>
  <si>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</si>
  <si>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</si>
  <si>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</si>
  <si>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</si>
  <si>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</si>
  <si>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</si>
  <si>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</si>
  <si>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</si>
  <si>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</si>
  <si>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</si>
  <si>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</si>
  <si>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</si>
  <si>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</si>
  <si>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</si>
  <si>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</si>
  <si>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</si>
  <si>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</si>
  <si>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</si>
  <si>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</si>
  <si>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</si>
  <si>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</si>
  <si>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</si>
  <si>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</si>
  <si>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</si>
  <si>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</si>
  <si>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</si>
  <si>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</si>
  <si>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</si>
  <si>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</si>
  <si>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</si>
  <si>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</si>
  <si>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</si>
  <si>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</si>
  <si>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</si>
  <si>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</si>
  <si>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</si>
  <si>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</si>
  <si>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</si>
  <si>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</si>
  <si>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</si>
  <si>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</si>
  <si>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</si>
  <si>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</si>
  <si>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</si>
  <si>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</si>
  <si>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</si>
  <si>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</si>
  <si>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</si>
  <si>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</si>
  <si>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</si>
  <si>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</si>
  <si>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</si>
  <si>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</si>
  <si>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</si>
  <si>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</si>
  <si>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</si>
  <si>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</si>
  <si>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</si>
  <si>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</si>
  <si>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</si>
  <si>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</si>
  <si>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</si>
  <si>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</si>
  <si>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</si>
  <si>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</si>
  <si>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</si>
  <si>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</si>
  <si>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</si>
  <si>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</si>
  <si>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</si>
  <si>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</si>
  <si>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</si>
  <si>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</si>
  <si>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</si>
  <si>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</si>
  <si>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</si>
  <si>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</si>
  <si>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</si>
  <si>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</si>
  <si>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</si>
  <si>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</si>
  <si>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</si>
  <si>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</si>
  <si>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</si>
  <si>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</si>
  <si>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</si>
  <si>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</si>
  <si>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</si>
  <si>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</si>
  <si>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</si>
  <si>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</si>
  <si>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</si>
  <si>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</si>
  <si>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</si>
  <si>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</si>
  <si>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</si>
  <si>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</si>
  <si>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</si>
  <si>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</si>
  <si>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</si>
  <si>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</si>
  <si>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</si>
  <si>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</si>
  <si>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</si>
  <si>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</si>
  <si>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</si>
  <si>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</si>
  <si>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</si>
  <si>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</si>
  <si>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</si>
  <si>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</si>
  <si>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</si>
  <si>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</si>
  <si>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</si>
  <si>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</si>
  <si>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</si>
  <si>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</si>
  <si>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</si>
  <si>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</si>
  <si>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</si>
  <si>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</si>
  <si>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</si>
  <si>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</si>
  <si>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</si>
  <si>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</si>
  <si>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</si>
  <si>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</si>
  <si>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</si>
  <si>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</si>
  <si>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</si>
  <si>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</si>
  <si>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</si>
  <si>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</si>
  <si>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</si>
  <si>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</si>
  <si>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</si>
  <si>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</si>
  <si>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</si>
  <si>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</si>
  <si>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</si>
  <si>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</si>
  <si>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</si>
  <si>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</si>
  <si>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</si>
  <si>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</si>
  <si>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</si>
  <si>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</si>
  <si>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</si>
  <si>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</si>
  <si>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</si>
  <si>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</si>
  <si>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</si>
  <si>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</si>
  <si>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</si>
  <si>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</si>
  <si>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</si>
  <si>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</si>
  <si>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</si>
  <si>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</si>
  <si>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</si>
  <si>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</si>
  <si>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</si>
  <si>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</si>
  <si>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</si>
  <si>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</si>
  <si>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</si>
  <si>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</si>
  <si>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</si>
  <si>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</si>
  <si>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</si>
  <si>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</si>
  <si>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</si>
  <si>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</si>
  <si>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</si>
  <si>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</si>
  <si>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</si>
  <si>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</si>
  <si>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</si>
  <si>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</si>
  <si>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</si>
  <si>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</si>
  <si>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</si>
  <si>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</si>
  <si>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</si>
  <si>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</si>
  <si>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</si>
  <si>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</si>
  <si>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</si>
  <si>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</si>
  <si>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</si>
  <si>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</si>
  <si>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</si>
  <si>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</si>
  <si>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</si>
  <si>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</si>
  <si>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</si>
  <si>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</si>
  <si>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</si>
  <si>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</si>
  <si>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</si>
  <si>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</si>
  <si>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</si>
  <si>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</si>
  <si>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</si>
  <si>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</si>
  <si>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</si>
  <si>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</si>
  <si>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</si>
  <si>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</si>
  <si>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</si>
  <si>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</si>
  <si>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</si>
  <si>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</si>
  <si>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</si>
  <si>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</si>
  <si>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</si>
  <si>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</si>
  <si>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</si>
  <si>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</si>
  <si>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</si>
  <si>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</si>
  <si>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</si>
  <si>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</si>
  <si>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</si>
  <si>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</si>
  <si>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</si>
  <si>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</si>
  <si>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</si>
  <si>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</si>
  <si>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</si>
  <si>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</si>
  <si>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</si>
  <si>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</si>
  <si>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</si>
  <si>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</si>
  <si>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</si>
  <si>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</si>
  <si>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</si>
  <si>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</si>
  <si>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</si>
  <si>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</si>
  <si>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</si>
  <si>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</si>
  <si>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</si>
  <si>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</si>
  <si>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</si>
  <si>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</si>
  <si>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</si>
  <si>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</si>
  <si>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</si>
  <si>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</si>
  <si>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</si>
  <si>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</si>
  <si>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</si>
  <si>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</si>
  <si>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</si>
  <si>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</si>
  <si>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</si>
  <si>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</si>
  <si>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</si>
  <si>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</si>
  <si>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</si>
  <si>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</si>
  <si>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</si>
  <si>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</si>
  <si>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</si>
  <si>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</si>
  <si>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</si>
  <si>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</si>
  <si>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</si>
  <si>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</si>
  <si>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</si>
  <si>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</si>
  <si>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</si>
  <si>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</si>
  <si>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</si>
  <si>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</si>
  <si>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</si>
  <si>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</si>
  <si>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</si>
  <si>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</si>
  <si>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</si>
  <si>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</si>
  <si>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</si>
  <si>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</si>
  <si>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</si>
  <si>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</si>
  <si>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</si>
  <si>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</si>
  <si>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</si>
  <si>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</si>
  <si>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</si>
  <si>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</si>
  <si>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</si>
  <si>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</si>
  <si>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</si>
  <si>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</si>
  <si>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</si>
  <si>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</si>
  <si>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</si>
  <si>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</si>
  <si>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</si>
  <si>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</si>
  <si>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</si>
  <si>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</si>
  <si>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</si>
  <si>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</si>
  <si>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</si>
  <si>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</si>
  <si>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</si>
  <si>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</si>
  <si>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</si>
  <si>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</si>
  <si>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</si>
  <si>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</si>
  <si>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</si>
  <si>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</si>
  <si>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</si>
  <si>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</si>
  <si>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</si>
  <si>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</si>
  <si>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</si>
  <si>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</si>
  <si>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</si>
  <si>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</si>
  <si>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</si>
  <si>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</si>
  <si>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</si>
  <si>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</si>
  <si>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</si>
  <si>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</si>
  <si>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</si>
  <si>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</si>
  <si>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</si>
  <si>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</si>
  <si>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</si>
  <si>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</si>
  <si>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</si>
  <si>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</si>
  <si>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</si>
  <si>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</si>
  <si>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</si>
  <si>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</si>
  <si>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</si>
  <si>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</si>
  <si>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</si>
  <si>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</si>
  <si>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</si>
  <si>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</si>
  <si>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</si>
  <si>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</si>
  <si>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</si>
  <si>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</si>
  <si>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</si>
  <si>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</si>
  <si>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</si>
  <si>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</si>
  <si>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</si>
  <si>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</si>
  <si>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</si>
  <si>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</si>
  <si>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</si>
  <si>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</si>
  <si>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</si>
  <si>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</si>
  <si>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</si>
  <si>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</si>
  <si>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</si>
  <si>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</si>
  <si>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</si>
  <si>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</si>
  <si>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</si>
  <si>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</si>
  <si>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</si>
  <si>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</si>
  <si>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</si>
  <si>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</si>
  <si>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</si>
  <si>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</si>
  <si>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</si>
  <si>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</si>
  <si>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</si>
  <si>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</si>
  <si>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</si>
  <si>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</si>
  <si>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</si>
  <si>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</si>
  <si>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</si>
  <si>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</si>
  <si>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</si>
  <si>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</si>
  <si>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</si>
  <si>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</si>
  <si>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</si>
  <si>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</si>
  <si>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</si>
  <si>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</si>
  <si>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</si>
  <si>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</si>
  <si>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</si>
  <si>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</si>
  <si>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</si>
  <si>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</si>
  <si>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</si>
  <si>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</si>
  <si>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</si>
  <si>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</si>
  <si>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</si>
  <si>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</si>
  <si>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</si>
  <si>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</si>
  <si>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</si>
  <si>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</si>
  <si>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</si>
  <si>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</si>
  <si>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</si>
  <si>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</si>
  <si>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</si>
  <si>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</si>
  <si>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</si>
  <si>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</si>
  <si>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</si>
  <si>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</si>
  <si>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</si>
  <si>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</si>
  <si>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</si>
  <si>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</si>
  <si>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</si>
  <si>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</si>
  <si>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</si>
  <si>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</si>
  <si>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</si>
  <si>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</si>
  <si>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</si>
  <si>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</si>
  <si>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</si>
  <si>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</si>
  <si>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</si>
  <si>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</si>
  <si>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</si>
  <si>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</si>
  <si>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</si>
  <si>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</si>
  <si>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</si>
  <si>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</si>
  <si>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</si>
  <si>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</si>
  <si>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</si>
  <si>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</si>
  <si>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</si>
  <si>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</si>
  <si>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</si>
  <si>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</si>
  <si>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</si>
  <si>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</si>
  <si>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</si>
  <si>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</si>
  <si>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</si>
  <si>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</si>
  <si>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</si>
  <si>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</si>
  <si>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</si>
  <si>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</si>
  <si>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</si>
  <si>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</si>
  <si>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</si>
  <si>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</si>
  <si>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</si>
  <si>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</si>
  <si>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</si>
  <si>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</si>
  <si>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</si>
  <si>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</si>
  <si>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</si>
  <si>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</si>
  <si>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</si>
  <si>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</si>
  <si>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</si>
  <si>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</si>
  <si>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</si>
  <si>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</si>
  <si>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</si>
  <si>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</si>
  <si>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</si>
  <si>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</si>
  <si>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</si>
  <si>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</si>
  <si>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</si>
  <si>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</si>
  <si>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</si>
  <si>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</si>
  <si>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</si>
  <si>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</si>
  <si>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</si>
  <si>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</si>
  <si>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</si>
  <si>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</si>
  <si>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</si>
  <si>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</si>
  <si>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</si>
  <si>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</si>
  <si>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</si>
  <si>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</si>
  <si>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</si>
  <si>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</si>
  <si>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</si>
  <si>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</si>
  <si>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</si>
  <si>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</si>
  <si>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</si>
  <si>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</si>
  <si>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</si>
  <si>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</si>
  <si>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</si>
  <si>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</si>
  <si>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</si>
  <si>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</si>
  <si>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</si>
  <si>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</si>
  <si>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</si>
  <si>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</si>
  <si>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</si>
  <si>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</si>
  <si>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</si>
  <si>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</si>
  <si>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</si>
  <si>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</si>
  <si>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</si>
  <si>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</si>
  <si>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</si>
  <si>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</si>
  <si>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</si>
  <si>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</si>
  <si>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</si>
  <si>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</si>
  <si>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</si>
  <si>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</si>
  <si>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</si>
  <si>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</si>
  <si>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</si>
  <si>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</si>
  <si>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</si>
  <si>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</si>
  <si>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</si>
  <si>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</si>
  <si>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</si>
  <si>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</si>
  <si>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</si>
  <si>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</si>
  <si>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</si>
  <si>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</si>
  <si>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</si>
  <si>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</si>
  <si>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</si>
  <si>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</si>
  <si>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</si>
  <si>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</si>
  <si>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</si>
  <si>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</si>
  <si>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</si>
  <si>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</si>
  <si>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</si>
  <si>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</si>
  <si>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</si>
  <si>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</si>
  <si>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</si>
  <si>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</si>
  <si>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</si>
  <si>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</si>
  <si>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</si>
  <si>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</si>
  <si>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</si>
  <si>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</si>
  <si>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</si>
  <si>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</si>
  <si>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</si>
  <si>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</si>
  <si>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</si>
  <si>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</si>
  <si>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</si>
  <si>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</si>
  <si>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</si>
  <si>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</si>
  <si>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</si>
  <si>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</si>
  <si>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</si>
  <si>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</si>
  <si>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</si>
  <si>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</si>
  <si>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</si>
  <si>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</si>
  <si>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</si>
  <si>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</si>
  <si>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</si>
  <si>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</si>
  <si>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</si>
  <si>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</si>
  <si>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</si>
  <si>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</si>
  <si>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</si>
  <si>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</si>
  <si>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</si>
  <si>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</si>
  <si>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</si>
  <si>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</si>
  <si>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</si>
  <si>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</si>
  <si>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</si>
  <si>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</si>
  <si>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</si>
  <si>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</si>
  <si>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</si>
  <si>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</si>
  <si>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</si>
  <si>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</si>
  <si>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</si>
  <si>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</si>
  <si>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</si>
  <si>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</si>
  <si>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</si>
  <si>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</si>
  <si>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</si>
  <si>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</si>
  <si>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</si>
  <si>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</si>
  <si>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</si>
  <si>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</si>
  <si>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</si>
  <si>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</si>
  <si>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</si>
  <si>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</si>
  <si>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</si>
  <si>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</si>
  <si>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</si>
  <si>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</si>
  <si>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</si>
  <si>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</si>
  <si>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</si>
  <si>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</si>
  <si>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</si>
  <si>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</si>
  <si>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</si>
  <si>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</si>
  <si>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</si>
  <si>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</si>
  <si>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</si>
  <si>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</si>
  <si>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</si>
  <si>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</si>
  <si>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</si>
  <si>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</si>
  <si>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</si>
  <si>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</si>
  <si>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</si>
  <si>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</si>
  <si>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</si>
  <si>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</si>
  <si>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</si>
  <si>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</si>
  <si>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</si>
  <si>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</si>
  <si>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</si>
  <si>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</si>
  <si>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</si>
  <si>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</si>
  <si>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</si>
  <si>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</si>
  <si>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</si>
  <si>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</si>
  <si>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</si>
  <si>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</si>
  <si>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</si>
  <si>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</si>
  <si>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</si>
  <si>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</si>
  <si>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</si>
  <si>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</si>
  <si>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</si>
  <si>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</si>
  <si>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</si>
  <si>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</si>
  <si>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</si>
  <si>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</si>
  <si>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</si>
  <si>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</si>
  <si>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</si>
  <si>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</si>
  <si>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</si>
  <si>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</si>
  <si>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</si>
  <si>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</si>
  <si>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</si>
  <si>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</si>
  <si>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</si>
  <si>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</si>
  <si>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</si>
  <si>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</si>
  <si>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</si>
  <si>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</si>
  <si>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</si>
  <si>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</si>
  <si>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</si>
  <si>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</si>
  <si>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</si>
  <si>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</si>
  <si>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</si>
  <si>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</si>
  <si>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</si>
  <si>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</si>
  <si>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</si>
  <si>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</si>
  <si>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</si>
  <si>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</si>
  <si>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</si>
  <si>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</si>
  <si>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</si>
  <si>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</si>
  <si>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</si>
  <si>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</si>
  <si>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</si>
  <si>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</si>
  <si>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</si>
  <si>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</si>
  <si>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</si>
  <si>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</si>
  <si>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</si>
  <si>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</si>
  <si>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</si>
  <si>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</si>
  <si>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</si>
  <si>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</si>
  <si>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</si>
  <si>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</si>
  <si>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</si>
  <si>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</si>
  <si>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</si>
  <si>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</si>
  <si>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</si>
  <si>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</si>
  <si>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</si>
  <si>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</si>
  <si>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</si>
  <si>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</si>
  <si>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</si>
  <si>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</si>
  <si>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</si>
  <si>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</si>
  <si>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</si>
  <si>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</si>
  <si>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</si>
  <si>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</si>
  <si>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</si>
  <si>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</si>
  <si>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</si>
  <si>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</si>
  <si>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</si>
  <si>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2.Биофарм Инженеринг АД</t>
  </si>
  <si>
    <t>3.Вета Фарма АД</t>
  </si>
  <si>
    <t>4.Фармалогистика АД</t>
  </si>
  <si>
    <t>5.Електронкомерс ЕООД</t>
  </si>
  <si>
    <t>1.Ачийв Лайф Сайънсис Инк - САЩ</t>
  </si>
  <si>
    <t>1Софарма имоти АДСИЦ</t>
  </si>
  <si>
    <t>2Доверие Обединен Холдинг АД</t>
  </si>
  <si>
    <t>3Момина крепост АД</t>
  </si>
  <si>
    <t>2Химимпорт АД</t>
  </si>
  <si>
    <t>3Софарма Билдингс АДСИЦ</t>
  </si>
  <si>
    <t>4Имвенчър I КДА</t>
  </si>
  <si>
    <t>5Екобулпак АД</t>
  </si>
  <si>
    <t>6Уникредит Булбанк АД</t>
  </si>
  <si>
    <t>7Експо груп АД</t>
  </si>
  <si>
    <t>1Лавена АД</t>
  </si>
  <si>
    <t>1Софарма Украйна ЕООД</t>
  </si>
  <si>
    <t>2Витамина АД</t>
  </si>
  <si>
    <t>3Софарма Казахстан ЕООД</t>
  </si>
  <si>
    <t>4Софарма Варшава ЕООД</t>
  </si>
  <si>
    <t>8МФГ Инвест АД</t>
  </si>
  <si>
    <t>СОФАРМА АД</t>
  </si>
  <si>
    <t>9ЦКБ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</si>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</sst>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676">
    <xf numFmtId="0" fontId="0" fillId="0" borderId="0" xfId="0"/>
    <xf numFmtId="0" fontId="3" fillId="0" borderId="1" xfId="34" applyFont="1" applyBorder="1" applyAlignment="1">
      <alignment horizontal="centerContinuous" vertical="center" wrapText="1"/>
      <protection/>
    </xf>
    <xf numFmtId="0" fontId="4" fillId="0" borderId="2" xfId="34" applyFont="1" applyBorder="1" applyAlignment="1">
      <alignment horizontal="centerContinuous" vertical="center" wrapText="1"/>
      <protection/>
    </xf>
    <xf numFmtId="0" fontId="3" fillId="0" borderId="3" xfId="34" applyFont="1" applyBorder="1" applyAlignment="1">
      <alignment horizontal="centerContinuous" vertical="center" wrapText="1"/>
      <protection/>
    </xf>
    <xf numFmtId="0" fontId="4" fillId="0" borderId="4" xfId="34" applyFont="1" applyBorder="1" applyAlignment="1">
      <alignment horizontal="centerContinuous" vertical="center" wrapText="1"/>
      <protection/>
    </xf>
    <xf numFmtId="0" fontId="3" fillId="0" borderId="3" xfId="34" applyFont="1" applyBorder="1" applyAlignment="1">
      <alignment horizontal="centerContinuous" vertical="center"/>
      <protection/>
    </xf>
    <xf numFmtId="0" fontId="3" fillId="0" borderId="4" xfId="34" applyFont="1" applyBorder="1" applyAlignment="1">
      <alignment horizontal="centerContinuous" vertical="center"/>
      <protection/>
    </xf>
    <xf numFmtId="0" fontId="4" fillId="0" borderId="5" xfId="34" applyFont="1" applyBorder="1" applyAlignment="1">
      <alignment horizontal="right" vertical="center" wrapText="1"/>
      <protection/>
    </xf>
    <xf numFmtId="0" fontId="4" fillId="0" borderId="1" xfId="34" applyFont="1" applyBorder="1" applyAlignment="1">
      <alignment horizontal="left" vertical="center" wrapText="1"/>
      <protection/>
    </xf>
    <xf numFmtId="0" fontId="4" fillId="0" borderId="2" xfId="34" applyFont="1" applyBorder="1" applyAlignment="1">
      <alignment horizontal="left" vertical="center" wrapText="1"/>
      <protection/>
    </xf>
    <xf numFmtId="0" fontId="4" fillId="0" borderId="5" xfId="34" applyFont="1" applyBorder="1" applyAlignment="1">
      <alignment horizontal="right"/>
      <protection/>
    </xf>
    <xf numFmtId="0" fontId="4" fillId="0" borderId="0" xfId="23" applyFont="1">
      <alignment/>
      <protection/>
    </xf>
    <xf numFmtId="0" fontId="6" fillId="0" borderId="0" xfId="23" applyFont="1">
      <alignment/>
      <protection/>
    </xf>
    <xf numFmtId="0" fontId="4" fillId="0" borderId="0" xfId="0" applyFont="1"/>
    <xf numFmtId="0" fontId="6" fillId="0" borderId="0" xfId="0" applyFont="1" applyAlignment="1">
      <alignment horizontal="right" vertical="center"/>
    </xf>
    <xf numFmtId="0" fontId="3" fillId="0" borderId="0" xfId="30" applyFont="1" applyAlignment="1">
      <alignment horizontal="centerContinuous" vertical="center"/>
      <protection/>
    </xf>
    <xf numFmtId="0" fontId="3" fillId="0" borderId="0" xfId="30" applyFont="1" applyAlignment="1">
      <alignment horizontal="center" vertical="center"/>
      <protection/>
    </xf>
    <xf numFmtId="0" fontId="4" fillId="0" borderId="0" xfId="30" applyFont="1" applyAlignment="1">
      <alignment horizontal="center" vertical="center" wrapText="1"/>
      <protection/>
    </xf>
    <xf numFmtId="0" fontId="3" fillId="0" borderId="0" xfId="30" applyFont="1" applyAlignment="1" applyProtection="1">
      <alignment horizontal="centerContinuous" vertical="center"/>
      <protection hidden="1"/>
    </xf>
    <xf numFmtId="0" fontId="3" fillId="0" borderId="0" xfId="30" applyFont="1" applyAlignment="1" applyProtection="1">
      <alignment horizontal="center" vertical="center"/>
      <protection hidden="1"/>
    </xf>
    <xf numFmtId="0" fontId="4" fillId="0" borderId="0" xfId="30" applyFont="1" applyAlignment="1">
      <alignment vertical="center" wrapText="1"/>
      <protection/>
    </xf>
    <xf numFmtId="0" fontId="3" fillId="0" borderId="0" xfId="30" applyFont="1" applyAlignment="1">
      <alignment horizontal="centerContinuous" vertical="center" wrapText="1"/>
      <protection/>
    </xf>
    <xf numFmtId="0" fontId="3" fillId="0" borderId="0" xfId="30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31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30" applyFont="1" applyAlignment="1">
      <alignment vertical="center" wrapText="1"/>
      <protection/>
    </xf>
    <xf numFmtId="0" fontId="3" fillId="0" borderId="0" xfId="32" applyFont="1" applyAlignment="1">
      <alignment horizontal="center" vertical="center" wrapText="1"/>
      <protection/>
    </xf>
    <xf numFmtId="0" fontId="4" fillId="0" borderId="0" xfId="32" applyFont="1">
      <alignment/>
      <protection/>
    </xf>
    <xf numFmtId="0" fontId="4" fillId="0" borderId="0" xfId="32" applyFont="1" applyAlignment="1">
      <alignment wrapText="1"/>
      <protection/>
    </xf>
    <xf numFmtId="0" fontId="6" fillId="0" borderId="0" xfId="32" applyFont="1" applyAlignment="1">
      <alignment horizontal="center"/>
      <protection/>
    </xf>
    <xf numFmtId="0" fontId="4" fillId="0" borderId="0" xfId="30" applyFont="1" applyAlignment="1">
      <alignment horizontal="centerContinuous" vertical="center" wrapText="1"/>
      <protection/>
    </xf>
    <xf numFmtId="0" fontId="14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horizontal="centerContinuous" vertical="center"/>
      <protection/>
    </xf>
    <xf numFmtId="0" fontId="4" fillId="0" borderId="0" xfId="29" applyFont="1">
      <alignment/>
      <protection/>
    </xf>
    <xf numFmtId="0" fontId="14" fillId="0" borderId="0" xfId="30" applyFont="1" applyAlignment="1">
      <alignment horizontal="centerContinuous" vertical="center" wrapText="1"/>
      <protection/>
    </xf>
    <xf numFmtId="0" fontId="3" fillId="0" borderId="0" xfId="28" applyFont="1" applyAlignment="1">
      <alignment horizontal="center"/>
      <protection/>
    </xf>
    <xf numFmtId="0" fontId="4" fillId="0" borderId="0" xfId="30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28" applyFont="1" applyAlignment="1">
      <alignment vertical="justify" wrapText="1"/>
      <protection/>
    </xf>
    <xf numFmtId="0" fontId="4" fillId="0" borderId="0" xfId="30" applyFont="1" applyAlignment="1">
      <alignment vertical="top" wrapText="1"/>
      <protection/>
    </xf>
    <xf numFmtId="0" fontId="3" fillId="0" borderId="0" xfId="28" applyFont="1" applyAlignment="1">
      <alignment vertical="justify" wrapText="1"/>
      <protection/>
    </xf>
    <xf numFmtId="0" fontId="3" fillId="0" borderId="0" xfId="28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Alignment="1" applyProtection="1">
      <alignment vertical="center"/>
      <protection hidden="1"/>
    </xf>
    <xf numFmtId="0" fontId="4" fillId="0" borderId="0" xfId="30" applyFont="1" applyAlignment="1" applyProtection="1">
      <alignment horizontal="right" vertical="center"/>
      <protection hidden="1"/>
    </xf>
    <xf numFmtId="165" fontId="4" fillId="0" borderId="0" xfId="30" applyNumberFormat="1" applyFont="1" applyAlignment="1">
      <alignment horizontal="left" vertical="center"/>
      <protection/>
    </xf>
    <xf numFmtId="0" fontId="4" fillId="0" borderId="0" xfId="30" applyFont="1" applyAlignment="1" applyProtection="1">
      <alignment vertical="center"/>
      <protection hidden="1"/>
    </xf>
    <xf numFmtId="0" fontId="3" fillId="0" borderId="0" xfId="3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30" applyFont="1" applyAlignment="1" applyProtection="1">
      <alignment horizontal="left" vertical="center"/>
      <protection hidden="1"/>
    </xf>
    <xf numFmtId="0" fontId="14" fillId="0" borderId="0" xfId="30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30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3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3" applyFont="1" applyAlignment="1">
      <alignment horizontal="centerContinuous" vertical="center"/>
      <protection/>
    </xf>
    <xf numFmtId="0" fontId="3" fillId="0" borderId="0" xfId="28" applyFont="1" applyAlignment="1">
      <alignment horizontal="centerContinuous" vertical="center"/>
      <protection/>
    </xf>
    <xf numFmtId="0" fontId="4" fillId="0" borderId="0" xfId="29" applyFont="1" applyAlignment="1">
      <alignment horizontal="centerContinuous" vertical="center"/>
      <protection/>
    </xf>
    <xf numFmtId="0" fontId="4" fillId="0" borderId="0" xfId="30" applyFont="1" applyAlignment="1" applyProtection="1">
      <alignment horizontal="centerContinuous" vertical="center"/>
      <protection hidden="1"/>
    </xf>
    <xf numFmtId="0" fontId="4" fillId="0" borderId="0" xfId="30" applyFont="1" applyAlignment="1" applyProtection="1">
      <alignment horizontal="centerContinuous" vertical="center" wrapText="1"/>
      <protection hidden="1"/>
    </xf>
    <xf numFmtId="165" fontId="4" fillId="0" borderId="0" xfId="30" applyNumberFormat="1" applyFont="1" applyAlignment="1">
      <alignment horizontal="left" vertical="center" wrapText="1"/>
      <protection/>
    </xf>
    <xf numFmtId="0" fontId="4" fillId="0" borderId="0" xfId="30" applyFont="1" applyAlignment="1">
      <alignment horizontal="right" vertical="center"/>
      <protection/>
    </xf>
    <xf numFmtId="0" fontId="4" fillId="0" borderId="0" xfId="30" applyFont="1" applyAlignment="1">
      <alignment vertical="center"/>
      <protection/>
    </xf>
    <xf numFmtId="0" fontId="4" fillId="0" borderId="0" xfId="30" applyFont="1" applyAlignment="1">
      <alignment horizontal="center" vertical="center"/>
      <protection/>
    </xf>
    <xf numFmtId="0" fontId="4" fillId="0" borderId="0" xfId="30" applyFont="1" applyAlignment="1">
      <alignment horizontal="left" vertical="center"/>
      <protection/>
    </xf>
    <xf numFmtId="0" fontId="3" fillId="0" borderId="6" xfId="30" applyFont="1" applyBorder="1" applyAlignment="1">
      <alignment horizontal="center" vertical="center"/>
      <protection/>
    </xf>
    <xf numFmtId="0" fontId="3" fillId="0" borderId="7" xfId="30" applyFont="1" applyBorder="1" applyAlignment="1">
      <alignment horizontal="center" vertical="top" wrapText="1"/>
      <protection/>
    </xf>
    <xf numFmtId="14" fontId="3" fillId="0" borderId="7" xfId="30" applyNumberFormat="1" applyFont="1" applyBorder="1" applyAlignment="1">
      <alignment horizontal="center" vertical="center" wrapText="1"/>
      <protection/>
    </xf>
    <xf numFmtId="14" fontId="3" fillId="0" borderId="8" xfId="30" applyNumberFormat="1" applyFont="1" applyBorder="1" applyAlignment="1">
      <alignment horizontal="center" vertical="center" wrapText="1"/>
      <protection/>
    </xf>
    <xf numFmtId="49" fontId="3" fillId="0" borderId="5" xfId="30" applyNumberFormat="1" applyFont="1" applyBorder="1" applyAlignment="1">
      <alignment horizontal="right" vertical="top" wrapText="1"/>
      <protection/>
    </xf>
    <xf numFmtId="0" fontId="9" fillId="2" borderId="9" xfId="30" applyFont="1" applyFill="1" applyBorder="1" applyAlignment="1">
      <alignment vertical="top" wrapText="1"/>
      <protection/>
    </xf>
    <xf numFmtId="0" fontId="4" fillId="0" borderId="5" xfId="30" applyFont="1" applyBorder="1" applyAlignment="1">
      <alignment horizontal="right" vertical="top" wrapText="1"/>
      <protection/>
    </xf>
    <xf numFmtId="49" fontId="4" fillId="0" borderId="5" xfId="30" applyNumberFormat="1" applyFont="1" applyBorder="1" applyAlignment="1">
      <alignment horizontal="right" vertical="top" wrapText="1"/>
      <protection/>
    </xf>
    <xf numFmtId="3" fontId="4" fillId="3" borderId="10" xfId="30" applyNumberFormat="1" applyFont="1" applyFill="1" applyBorder="1" applyAlignment="1" applyProtection="1">
      <alignment vertical="top"/>
      <protection locked="0"/>
    </xf>
    <xf numFmtId="1" fontId="4" fillId="0" borderId="5" xfId="30" applyNumberFormat="1" applyFont="1" applyBorder="1" applyAlignment="1">
      <alignment horizontal="right" vertical="top" wrapText="1"/>
      <protection/>
    </xf>
    <xf numFmtId="1" fontId="10" fillId="0" borderId="5" xfId="30" applyNumberFormat="1" applyFont="1" applyBorder="1" applyAlignment="1">
      <alignment horizontal="right" vertical="top" wrapText="1"/>
      <protection/>
    </xf>
    <xf numFmtId="49" fontId="10" fillId="0" borderId="5" xfId="30" applyNumberFormat="1" applyFont="1" applyBorder="1" applyAlignment="1">
      <alignment horizontal="right" vertical="top" wrapText="1"/>
      <protection/>
    </xf>
    <xf numFmtId="1" fontId="4" fillId="0" borderId="0" xfId="30" applyNumberFormat="1" applyFont="1" applyAlignment="1">
      <alignment vertical="top"/>
      <protection/>
    </xf>
    <xf numFmtId="1" fontId="3" fillId="0" borderId="5" xfId="30" applyNumberFormat="1" applyFont="1" applyBorder="1" applyAlignment="1">
      <alignment horizontal="right" vertical="top" wrapText="1"/>
      <protection/>
    </xf>
    <xf numFmtId="0" fontId="8" fillId="2" borderId="9" xfId="30" applyFont="1" applyFill="1" applyBorder="1" applyAlignment="1">
      <alignment vertical="top" wrapText="1"/>
      <protection/>
    </xf>
    <xf numFmtId="1" fontId="4" fillId="0" borderId="5" xfId="24" applyNumberFormat="1" applyFont="1" applyBorder="1" applyAlignment="1">
      <alignment vertical="top" wrapText="1"/>
      <protection/>
    </xf>
    <xf numFmtId="1" fontId="4" fillId="4" borderId="5" xfId="24" applyNumberFormat="1" applyFont="1" applyFill="1" applyBorder="1" applyAlignment="1">
      <alignment vertical="top"/>
      <protection/>
    </xf>
    <xf numFmtId="1" fontId="4" fillId="0" borderId="5" xfId="24" applyNumberFormat="1" applyFont="1" applyBorder="1" applyAlignment="1">
      <alignment vertical="top"/>
      <protection/>
    </xf>
    <xf numFmtId="0" fontId="9" fillId="0" borderId="0" xfId="0" applyFont="1"/>
    <xf numFmtId="0" fontId="16" fillId="0" borderId="0" xfId="0" applyFont="1"/>
    <xf numFmtId="0" fontId="4" fillId="0" borderId="0" xfId="30" applyFont="1" applyAlignment="1">
      <alignment horizontal="right" vertical="top"/>
      <protection/>
    </xf>
    <xf numFmtId="0" fontId="4" fillId="0" borderId="0" xfId="30" applyFont="1" applyAlignment="1">
      <alignment horizontal="left" vertical="top"/>
      <protection/>
    </xf>
    <xf numFmtId="0" fontId="4" fillId="0" borderId="0" xfId="29" applyFont="1" applyAlignment="1">
      <alignment horizontal="centerContinuous"/>
      <protection/>
    </xf>
    <xf numFmtId="49" fontId="4" fillId="0" borderId="0" xfId="29" applyNumberFormat="1" applyFont="1">
      <alignment/>
      <protection/>
    </xf>
    <xf numFmtId="0" fontId="3" fillId="0" borderId="0" xfId="29" applyFont="1">
      <alignment/>
      <protection/>
    </xf>
    <xf numFmtId="164" fontId="3" fillId="0" borderId="5" xfId="20" applyNumberFormat="1" applyFont="1" applyBorder="1" applyAlignment="1" applyProtection="1">
      <alignment horizontal="centerContinuous" vertical="center" wrapText="1"/>
      <protection/>
    </xf>
    <xf numFmtId="49" fontId="3" fillId="0" borderId="11" xfId="26" applyNumberFormat="1" applyFont="1" applyBorder="1" applyAlignment="1">
      <alignment horizontal="center" vertical="center" wrapText="1"/>
      <protection/>
    </xf>
    <xf numFmtId="0" fontId="3" fillId="0" borderId="5" xfId="26" applyFont="1" applyBorder="1" applyAlignment="1">
      <alignment horizontal="center" vertical="center" wrapText="1"/>
      <protection/>
    </xf>
    <xf numFmtId="49" fontId="4" fillId="0" borderId="5" xfId="26" applyNumberFormat="1" applyFont="1" applyBorder="1" applyAlignment="1">
      <alignment horizontal="center" vertical="center" wrapText="1"/>
      <protection/>
    </xf>
    <xf numFmtId="1" fontId="4" fillId="0" borderId="0" xfId="29" applyNumberFormat="1" applyFont="1">
      <alignment/>
      <protection/>
    </xf>
    <xf numFmtId="0" fontId="3" fillId="0" borderId="0" xfId="26" applyFont="1" applyAlignment="1">
      <alignment horizontal="right" vertical="center" wrapText="1"/>
      <protection/>
    </xf>
    <xf numFmtId="49" fontId="3" fillId="0" borderId="0" xfId="26" applyNumberFormat="1" applyFont="1" applyAlignment="1">
      <alignment horizontal="right" vertical="center" wrapText="1"/>
      <protection/>
    </xf>
    <xf numFmtId="0" fontId="4" fillId="0" borderId="0" xfId="26" applyFont="1" applyAlignment="1">
      <alignment horizontal="left" vertical="center" wrapText="1"/>
      <protection/>
    </xf>
    <xf numFmtId="1" fontId="4" fillId="0" borderId="0" xfId="26" applyNumberFormat="1" applyFont="1" applyAlignment="1">
      <alignment horizontal="left" vertical="center" wrapText="1"/>
      <protection/>
    </xf>
    <xf numFmtId="0" fontId="3" fillId="0" borderId="0" xfId="25" applyFont="1" applyAlignment="1">
      <alignment horizontal="left" vertical="center" wrapText="1"/>
      <protection/>
    </xf>
    <xf numFmtId="49" fontId="3" fillId="0" borderId="12" xfId="25" applyNumberFormat="1" applyFont="1" applyBorder="1" applyAlignment="1">
      <alignment horizontal="center" vertical="center" wrapText="1"/>
      <protection/>
    </xf>
    <xf numFmtId="0" fontId="3" fillId="0" borderId="0" xfId="25" applyFont="1">
      <alignment/>
      <protection/>
    </xf>
    <xf numFmtId="49" fontId="3" fillId="0" borderId="11" xfId="25" applyNumberFormat="1" applyFont="1" applyBorder="1" applyAlignment="1">
      <alignment horizontal="center" vertical="center" wrapText="1"/>
      <protection/>
    </xf>
    <xf numFmtId="0" fontId="3" fillId="0" borderId="5" xfId="25" applyFont="1" applyBorder="1" applyAlignment="1">
      <alignment horizontal="left" vertical="center" wrapText="1"/>
      <protection/>
    </xf>
    <xf numFmtId="0" fontId="3" fillId="0" borderId="5" xfId="25" applyFont="1" applyBorder="1" applyAlignment="1">
      <alignment horizontal="center" vertical="center" wrapText="1"/>
      <protection/>
    </xf>
    <xf numFmtId="49" fontId="10" fillId="0" borderId="5" xfId="25" applyNumberFormat="1" applyFont="1" applyBorder="1" applyAlignment="1">
      <alignment horizontal="center" vertical="center" wrapText="1"/>
      <protection/>
    </xf>
    <xf numFmtId="0" fontId="4" fillId="0" borderId="0" xfId="25" applyFont="1">
      <alignment/>
      <protection/>
    </xf>
    <xf numFmtId="1" fontId="4" fillId="0" borderId="5" xfId="25" applyNumberFormat="1" applyFont="1" applyBorder="1" applyAlignment="1">
      <alignment horizontal="right" vertical="center" wrapText="1"/>
      <protection/>
    </xf>
    <xf numFmtId="49" fontId="4" fillId="0" borderId="5" xfId="25" applyNumberFormat="1" applyFont="1" applyBorder="1" applyAlignment="1">
      <alignment horizontal="center" vertical="center" wrapText="1"/>
      <protection/>
    </xf>
    <xf numFmtId="0" fontId="4" fillId="0" borderId="5" xfId="25" applyFont="1" applyBorder="1" applyAlignment="1">
      <alignment horizontal="right" vertical="center" wrapText="1"/>
      <protection/>
    </xf>
    <xf numFmtId="49" fontId="3" fillId="0" borderId="0" xfId="25" applyNumberFormat="1" applyFont="1" applyAlignment="1">
      <alignment horizontal="left" vertical="center" wrapText="1"/>
      <protection/>
    </xf>
    <xf numFmtId="0" fontId="4" fillId="0" borderId="0" xfId="25" applyFont="1" applyAlignment="1">
      <alignment horizontal="right" vertical="center" wrapText="1"/>
      <protection/>
    </xf>
    <xf numFmtId="0" fontId="4" fillId="0" borderId="0" xfId="25" applyFont="1" applyAlignment="1">
      <alignment horizontal="left" vertical="center" wrapText="1"/>
      <protection/>
    </xf>
    <xf numFmtId="49" fontId="6" fillId="0" borderId="5" xfId="25" applyNumberFormat="1" applyFont="1" applyBorder="1" applyAlignment="1">
      <alignment horizontal="center" vertical="center" wrapText="1"/>
      <protection/>
    </xf>
    <xf numFmtId="49" fontId="4" fillId="0" borderId="0" xfId="25" applyNumberFormat="1" applyFont="1" applyAlignment="1">
      <alignment horizontal="center" vertical="center" wrapText="1"/>
      <protection/>
    </xf>
    <xf numFmtId="1" fontId="4" fillId="0" borderId="0" xfId="25" applyNumberFormat="1" applyFont="1" applyAlignment="1">
      <alignment horizontal="left" vertical="center" wrapText="1"/>
      <protection/>
    </xf>
    <xf numFmtId="1" fontId="4" fillId="0" borderId="0" xfId="25" applyNumberFormat="1" applyFont="1">
      <alignment/>
      <protection/>
    </xf>
    <xf numFmtId="49" fontId="3" fillId="0" borderId="0" xfId="25" applyNumberFormat="1" applyFont="1" applyAlignment="1">
      <alignment horizontal="center" vertical="center" wrapText="1"/>
      <protection/>
    </xf>
    <xf numFmtId="0" fontId="3" fillId="0" borderId="0" xfId="29" applyFont="1" applyAlignment="1">
      <alignment horizontal="center"/>
      <protection/>
    </xf>
    <xf numFmtId="0" fontId="10" fillId="0" borderId="0" xfId="25" applyFont="1" applyAlignment="1">
      <alignment horizontal="left" vertical="center" wrapText="1"/>
      <protection/>
    </xf>
    <xf numFmtId="49" fontId="10" fillId="0" borderId="0" xfId="25" applyNumberFormat="1" applyFont="1" applyAlignment="1">
      <alignment horizontal="left" vertical="center" wrapText="1"/>
      <protection/>
    </xf>
    <xf numFmtId="0" fontId="3" fillId="0" borderId="5" xfId="28" applyFont="1" applyBorder="1" applyAlignment="1">
      <alignment horizontal="center" vertical="center" wrapText="1"/>
      <protection/>
    </xf>
    <xf numFmtId="49" fontId="4" fillId="0" borderId="5" xfId="28" applyNumberFormat="1" applyFont="1" applyBorder="1" applyAlignment="1">
      <alignment horizontal="center" vertical="center" wrapText="1"/>
      <protection/>
    </xf>
    <xf numFmtId="49" fontId="4" fillId="0" borderId="5" xfId="28" applyNumberFormat="1" applyFont="1" applyBorder="1" applyAlignment="1">
      <alignment horizontal="center" vertical="center"/>
      <protection/>
    </xf>
    <xf numFmtId="0" fontId="4" fillId="0" borderId="5" xfId="28" applyFont="1" applyBorder="1" applyAlignment="1">
      <alignment vertical="center" wrapText="1"/>
      <protection/>
    </xf>
    <xf numFmtId="49" fontId="10" fillId="0" borderId="5" xfId="28" applyNumberFormat="1" applyFont="1" applyBorder="1" applyAlignment="1">
      <alignment horizontal="center" vertical="center" wrapText="1"/>
      <protection/>
    </xf>
    <xf numFmtId="0" fontId="4" fillId="0" borderId="5" xfId="28" applyFont="1" applyBorder="1" applyAlignment="1">
      <alignment horizontal="left" vertical="center" wrapText="1"/>
      <protection/>
    </xf>
    <xf numFmtId="49" fontId="10" fillId="0" borderId="12" xfId="28" applyNumberFormat="1" applyFont="1" applyBorder="1" applyAlignment="1">
      <alignment horizontal="center" vertical="center" wrapText="1"/>
      <protection/>
    </xf>
    <xf numFmtId="49" fontId="4" fillId="4" borderId="10" xfId="28" applyNumberFormat="1" applyFont="1" applyFill="1" applyBorder="1" applyAlignment="1">
      <alignment horizontal="center" vertical="center" wrapText="1"/>
      <protection/>
    </xf>
    <xf numFmtId="49" fontId="4" fillId="0" borderId="11" xfId="28" applyNumberFormat="1" applyFont="1" applyBorder="1" applyAlignment="1">
      <alignment horizontal="center" vertical="center" wrapText="1"/>
      <protection/>
    </xf>
    <xf numFmtId="0" fontId="3" fillId="0" borderId="0" xfId="33" applyFont="1" applyAlignment="1">
      <alignment vertical="justify" wrapText="1"/>
      <protection/>
    </xf>
    <xf numFmtId="0" fontId="3" fillId="0" borderId="0" xfId="30" applyFont="1" applyAlignment="1">
      <alignment horizontal="left" vertical="justify" wrapText="1"/>
      <protection/>
    </xf>
    <xf numFmtId="0" fontId="4" fillId="0" borderId="0" xfId="30" applyFont="1" applyAlignment="1">
      <alignment horizontal="left" vertical="justify"/>
      <protection/>
    </xf>
    <xf numFmtId="0" fontId="3" fillId="0" borderId="0" xfId="33" applyFont="1" applyAlignment="1">
      <alignment horizontal="left" vertical="justify" wrapText="1"/>
      <protection/>
    </xf>
    <xf numFmtId="3" fontId="4" fillId="0" borderId="0" xfId="33" applyNumberFormat="1" applyFont="1">
      <alignment/>
      <protection/>
    </xf>
    <xf numFmtId="0" fontId="4" fillId="0" borderId="0" xfId="33" applyFont="1">
      <alignment/>
      <protection/>
    </xf>
    <xf numFmtId="3" fontId="4" fillId="0" borderId="5" xfId="33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31" applyFont="1" applyAlignment="1">
      <alignment wrapText="1"/>
      <protection/>
    </xf>
    <xf numFmtId="0" fontId="4" fillId="0" borderId="0" xfId="31" applyFont="1" applyAlignment="1">
      <alignment horizontal="centerContinuous" wrapText="1"/>
      <protection/>
    </xf>
    <xf numFmtId="0" fontId="3" fillId="0" borderId="0" xfId="30" applyFont="1" applyAlignment="1">
      <alignment vertical="top" wrapText="1"/>
      <protection/>
    </xf>
    <xf numFmtId="0" fontId="4" fillId="0" borderId="0" xfId="31" applyFont="1" applyAlignment="1">
      <alignment horizontal="right" vertical="center" wrapText="1"/>
      <protection/>
    </xf>
    <xf numFmtId="0" fontId="4" fillId="0" borderId="0" xfId="31" applyFont="1" applyAlignment="1">
      <alignment horizontal="center" wrapText="1"/>
      <protection/>
    </xf>
    <xf numFmtId="49" fontId="4" fillId="0" borderId="5" xfId="31" applyNumberFormat="1" applyFont="1" applyBorder="1" applyAlignment="1">
      <alignment horizontal="center" wrapText="1"/>
      <protection/>
    </xf>
    <xf numFmtId="1" fontId="4" fillId="0" borderId="0" xfId="31" applyNumberFormat="1" applyFont="1" applyAlignment="1">
      <alignment wrapText="1"/>
      <protection/>
    </xf>
    <xf numFmtId="49" fontId="4" fillId="0" borderId="0" xfId="31" applyNumberFormat="1" applyFont="1" applyAlignment="1">
      <alignment wrapText="1"/>
      <protection/>
    </xf>
    <xf numFmtId="165" fontId="4" fillId="0" borderId="0" xfId="30" applyNumberFormat="1" applyFont="1" applyAlignment="1" applyProtection="1">
      <alignment horizontal="left" vertical="top"/>
      <protection hidden="1"/>
    </xf>
    <xf numFmtId="0" fontId="3" fillId="0" borderId="5" xfId="32" applyFont="1" applyBorder="1" applyAlignment="1">
      <alignment horizontal="center" vertical="center" wrapText="1"/>
      <protection/>
    </xf>
    <xf numFmtId="0" fontId="10" fillId="0" borderId="5" xfId="32" applyFont="1" applyBorder="1" applyAlignment="1">
      <alignment vertical="center" wrapText="1"/>
      <protection/>
    </xf>
    <xf numFmtId="3" fontId="4" fillId="0" borderId="5" xfId="32" applyNumberFormat="1" applyFont="1" applyBorder="1" applyAlignment="1">
      <alignment vertical="center"/>
      <protection/>
    </xf>
    <xf numFmtId="0" fontId="4" fillId="0" borderId="5" xfId="32" applyFont="1" applyBorder="1" applyAlignment="1">
      <alignment vertical="center" wrapText="1"/>
      <protection/>
    </xf>
    <xf numFmtId="3" fontId="4" fillId="0" borderId="5" xfId="32" applyNumberFormat="1" applyFont="1" applyBorder="1" applyAlignment="1">
      <alignment horizontal="center" vertical="center"/>
      <protection/>
    </xf>
    <xf numFmtId="3" fontId="10" fillId="0" borderId="5" xfId="32" applyNumberFormat="1" applyFont="1" applyBorder="1" applyAlignment="1">
      <alignment horizontal="center" vertical="center"/>
      <protection/>
    </xf>
    <xf numFmtId="0" fontId="4" fillId="0" borderId="9" xfId="32" applyFont="1" applyBorder="1" applyAlignment="1">
      <alignment vertical="center" wrapText="1"/>
      <protection/>
    </xf>
    <xf numFmtId="49" fontId="3" fillId="0" borderId="5" xfId="32" applyNumberFormat="1" applyFont="1" applyBorder="1" applyAlignment="1">
      <alignment horizontal="center" vertical="center" wrapText="1"/>
      <protection/>
    </xf>
    <xf numFmtId="3" fontId="4" fillId="3" borderId="13" xfId="30" applyNumberFormat="1" applyFont="1" applyFill="1" applyBorder="1" applyAlignment="1" applyProtection="1">
      <alignment vertical="top"/>
      <protection locked="0"/>
    </xf>
    <xf numFmtId="3" fontId="4" fillId="3" borderId="5" xfId="30" applyNumberFormat="1" applyFont="1" applyFill="1" applyBorder="1" applyAlignment="1" applyProtection="1">
      <alignment vertical="top"/>
      <protection locked="0"/>
    </xf>
    <xf numFmtId="49" fontId="3" fillId="0" borderId="6" xfId="30" applyNumberFormat="1" applyFont="1" applyBorder="1" applyAlignment="1">
      <alignment horizontal="center" vertical="center" wrapText="1"/>
      <protection/>
    </xf>
    <xf numFmtId="0" fontId="4" fillId="4" borderId="5" xfId="24" applyFont="1" applyFill="1" applyBorder="1" applyAlignment="1">
      <alignment vertical="top" wrapText="1"/>
      <protection/>
    </xf>
    <xf numFmtId="0" fontId="9" fillId="2" borderId="9" xfId="30" applyFont="1" applyFill="1" applyBorder="1" applyAlignment="1">
      <alignment vertical="top"/>
      <protection/>
    </xf>
    <xf numFmtId="1" fontId="9" fillId="2" borderId="9" xfId="30" applyNumberFormat="1" applyFont="1" applyFill="1" applyBorder="1" applyAlignment="1">
      <alignment vertical="top" wrapText="1"/>
      <protection/>
    </xf>
    <xf numFmtId="1" fontId="9" fillId="2" borderId="9" xfId="30" applyNumberFormat="1" applyFont="1" applyFill="1" applyBorder="1" applyAlignment="1">
      <alignment vertical="top"/>
      <protection/>
    </xf>
    <xf numFmtId="1" fontId="9" fillId="2" borderId="9" xfId="24" applyNumberFormat="1" applyFont="1" applyFill="1" applyBorder="1" applyAlignment="1">
      <alignment vertical="top" wrapText="1"/>
      <protection/>
    </xf>
    <xf numFmtId="0" fontId="9" fillId="2" borderId="9" xfId="24" applyFont="1" applyFill="1" applyBorder="1" applyAlignment="1">
      <alignment vertical="top"/>
      <protection/>
    </xf>
    <xf numFmtId="1" fontId="8" fillId="2" borderId="9" xfId="30" applyNumberFormat="1" applyFont="1" applyFill="1" applyBorder="1" applyAlignment="1">
      <alignment vertical="top" wrapText="1"/>
      <protection/>
    </xf>
    <xf numFmtId="49" fontId="9" fillId="2" borderId="9" xfId="30" applyNumberFormat="1" applyFont="1" applyFill="1" applyBorder="1" applyAlignment="1">
      <alignment vertical="top"/>
      <protection/>
    </xf>
    <xf numFmtId="1" fontId="9" fillId="2" borderId="9" xfId="24" applyNumberFormat="1" applyFont="1" applyFill="1" applyBorder="1" applyAlignment="1">
      <alignment vertical="top"/>
      <protection/>
    </xf>
    <xf numFmtId="49" fontId="3" fillId="0" borderId="12" xfId="30" applyNumberFormat="1" applyFont="1" applyBorder="1" applyAlignment="1">
      <alignment horizontal="right" vertical="top" wrapText="1"/>
      <protection/>
    </xf>
    <xf numFmtId="0" fontId="8" fillId="2" borderId="6" xfId="30" applyFont="1" applyFill="1" applyBorder="1" applyAlignment="1">
      <alignment vertical="top" wrapText="1"/>
      <protection/>
    </xf>
    <xf numFmtId="49" fontId="4" fillId="0" borderId="7" xfId="30" applyNumberFormat="1" applyFont="1" applyBorder="1" applyAlignment="1">
      <alignment horizontal="right" vertical="top" wrapText="1"/>
      <protection/>
    </xf>
    <xf numFmtId="1" fontId="3" fillId="0" borderId="12" xfId="30" applyNumberFormat="1" applyFont="1" applyBorder="1" applyAlignment="1">
      <alignment horizontal="right" vertical="top" wrapText="1"/>
      <protection/>
    </xf>
    <xf numFmtId="1" fontId="3" fillId="0" borderId="7" xfId="30" applyNumberFormat="1" applyFont="1" applyBorder="1" applyAlignment="1">
      <alignment horizontal="right" vertical="top" wrapText="1"/>
      <protection/>
    </xf>
    <xf numFmtId="0" fontId="9" fillId="2" borderId="14" xfId="24" applyFont="1" applyFill="1" applyBorder="1" applyAlignment="1">
      <alignment vertical="top"/>
      <protection/>
    </xf>
    <xf numFmtId="1" fontId="4" fillId="0" borderId="12" xfId="24" applyNumberFormat="1" applyFont="1" applyBorder="1" applyAlignment="1">
      <alignment vertical="top" wrapText="1"/>
      <protection/>
    </xf>
    <xf numFmtId="1" fontId="8" fillId="2" borderId="6" xfId="30" applyNumberFormat="1" applyFont="1" applyFill="1" applyBorder="1" applyAlignment="1">
      <alignment vertical="top" wrapText="1"/>
      <protection/>
    </xf>
    <xf numFmtId="3" fontId="4" fillId="3" borderId="7" xfId="30" applyNumberFormat="1" applyFont="1" applyFill="1" applyBorder="1" applyAlignment="1" applyProtection="1">
      <alignment vertical="top"/>
      <protection locked="0"/>
    </xf>
    <xf numFmtId="0" fontId="9" fillId="2" borderId="14" xfId="30" applyFont="1" applyFill="1" applyBorder="1" applyAlignment="1">
      <alignment vertical="top"/>
      <protection/>
    </xf>
    <xf numFmtId="1" fontId="4" fillId="0" borderId="7" xfId="24" applyNumberFormat="1" applyFont="1" applyBorder="1" applyAlignment="1">
      <alignment vertical="top" wrapText="1"/>
      <protection/>
    </xf>
    <xf numFmtId="0" fontId="3" fillId="0" borderId="14" xfId="30" applyFont="1" applyBorder="1" applyAlignment="1">
      <alignment horizontal="center" vertical="center" wrapText="1"/>
      <protection/>
    </xf>
    <xf numFmtId="0" fontId="3" fillId="0" borderId="12" xfId="30" applyFont="1" applyBorder="1" applyAlignment="1">
      <alignment horizontal="center" vertical="top" wrapText="1"/>
      <protection/>
    </xf>
    <xf numFmtId="0" fontId="3" fillId="0" borderId="15" xfId="30" applyFont="1" applyBorder="1" applyAlignment="1">
      <alignment horizontal="center" vertical="top" wrapText="1"/>
      <protection/>
    </xf>
    <xf numFmtId="0" fontId="8" fillId="2" borderId="6" xfId="30" applyFont="1" applyFill="1" applyBorder="1" applyAlignment="1">
      <alignment horizontal="left" vertical="top" wrapText="1"/>
      <protection/>
    </xf>
    <xf numFmtId="49" fontId="3" fillId="0" borderId="7" xfId="30" applyNumberFormat="1" applyFont="1" applyBorder="1" applyAlignment="1">
      <alignment horizontal="right" vertical="top" wrapText="1"/>
      <protection/>
    </xf>
    <xf numFmtId="49" fontId="3" fillId="0" borderId="14" xfId="30" applyNumberFormat="1" applyFont="1" applyBorder="1" applyAlignment="1">
      <alignment horizontal="center" vertical="center" wrapText="1"/>
      <protection/>
    </xf>
    <xf numFmtId="49" fontId="3" fillId="4" borderId="7" xfId="30" applyNumberFormat="1" applyFont="1" applyFill="1" applyBorder="1" applyAlignment="1">
      <alignment horizontal="right" vertical="top" wrapText="1"/>
      <protection/>
    </xf>
    <xf numFmtId="1" fontId="9" fillId="2" borderId="14" xfId="24" applyNumberFormat="1" applyFont="1" applyFill="1" applyBorder="1" applyAlignment="1">
      <alignment vertical="top"/>
      <protection/>
    </xf>
    <xf numFmtId="1" fontId="4" fillId="0" borderId="12" xfId="24" applyNumberFormat="1" applyFont="1" applyBorder="1" applyAlignment="1">
      <alignment vertical="top"/>
      <protection/>
    </xf>
    <xf numFmtId="49" fontId="8" fillId="2" borderId="16" xfId="30" applyNumberFormat="1" applyFont="1" applyFill="1" applyBorder="1" applyAlignment="1">
      <alignment vertical="center" wrapText="1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vertical="center" wrapText="1"/>
      <protection/>
    </xf>
    <xf numFmtId="0" fontId="10" fillId="0" borderId="9" xfId="32" applyFont="1" applyBorder="1" applyAlignment="1">
      <alignment vertical="center" wrapText="1"/>
      <protection/>
    </xf>
    <xf numFmtId="0" fontId="4" fillId="0" borderId="9" xfId="32" applyFont="1" applyBorder="1" applyAlignment="1">
      <alignment horizontal="left" vertical="center" wrapText="1"/>
      <protection/>
    </xf>
    <xf numFmtId="0" fontId="10" fillId="0" borderId="9" xfId="32" applyFont="1" applyBorder="1" applyAlignment="1">
      <alignment horizontal="right" vertical="center" wrapText="1"/>
      <protection/>
    </xf>
    <xf numFmtId="0" fontId="4" fillId="0" borderId="5" xfId="32" applyFont="1" applyBorder="1" applyAlignment="1">
      <alignment horizontal="center" vertical="center" wrapText="1"/>
      <protection/>
    </xf>
    <xf numFmtId="0" fontId="10" fillId="0" borderId="5" xfId="32" applyFont="1" applyBorder="1" applyAlignment="1">
      <alignment horizontal="center" vertical="center" wrapText="1"/>
      <protection/>
    </xf>
    <xf numFmtId="0" fontId="10" fillId="0" borderId="9" xfId="32" applyFont="1" applyBorder="1" applyAlignment="1">
      <alignment horizontal="left" vertical="center" wrapText="1"/>
      <protection/>
    </xf>
    <xf numFmtId="49" fontId="4" fillId="0" borderId="5" xfId="32" applyNumberFormat="1" applyFont="1" applyBorder="1" applyAlignment="1">
      <alignment horizontal="center" vertical="center" wrapText="1"/>
      <protection/>
    </xf>
    <xf numFmtId="3" fontId="3" fillId="0" borderId="5" xfId="32" applyNumberFormat="1" applyFont="1" applyBorder="1" applyAlignment="1">
      <alignment vertical="center"/>
      <protection/>
    </xf>
    <xf numFmtId="3" fontId="4" fillId="0" borderId="13" xfId="32" applyNumberFormat="1" applyFont="1" applyBorder="1" applyAlignment="1">
      <alignment vertical="center"/>
      <protection/>
    </xf>
    <xf numFmtId="3" fontId="3" fillId="0" borderId="13" xfId="32" applyNumberFormat="1" applyFont="1" applyBorder="1" applyAlignment="1">
      <alignment vertical="center"/>
      <protection/>
    </xf>
    <xf numFmtId="0" fontId="11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vertical="center" wrapText="1"/>
      <protection/>
    </xf>
    <xf numFmtId="0" fontId="3" fillId="0" borderId="14" xfId="32" applyFont="1" applyBorder="1" applyAlignment="1">
      <alignment horizontal="center" vertical="center" wrapText="1"/>
      <protection/>
    </xf>
    <xf numFmtId="0" fontId="3" fillId="0" borderId="12" xfId="32" applyFont="1" applyBorder="1" applyAlignment="1">
      <alignment horizontal="center" vertical="center" wrapText="1"/>
      <protection/>
    </xf>
    <xf numFmtId="0" fontId="3" fillId="0" borderId="15" xfId="32" applyFont="1" applyBorder="1" applyAlignment="1">
      <alignment horizontal="center" vertical="center" wrapText="1"/>
      <protection/>
    </xf>
    <xf numFmtId="0" fontId="3" fillId="0" borderId="6" xfId="32" applyFont="1" applyBorder="1" applyAlignment="1">
      <alignment vertical="center" wrapText="1"/>
      <protection/>
    </xf>
    <xf numFmtId="0" fontId="3" fillId="0" borderId="7" xfId="32" applyFont="1" applyBorder="1" applyAlignment="1">
      <alignment vertical="center" wrapText="1"/>
      <protection/>
    </xf>
    <xf numFmtId="3" fontId="3" fillId="0" borderId="7" xfId="32" applyNumberFormat="1" applyFont="1" applyBorder="1" applyAlignment="1">
      <alignment vertical="center"/>
      <protection/>
    </xf>
    <xf numFmtId="3" fontId="3" fillId="0" borderId="8" xfId="32" applyNumberFormat="1" applyFont="1" applyBorder="1" applyAlignment="1">
      <alignment vertical="center"/>
      <protection/>
    </xf>
    <xf numFmtId="0" fontId="10" fillId="0" borderId="14" xfId="32" applyFont="1" applyBorder="1" applyAlignment="1">
      <alignment horizontal="right" vertical="center" wrapText="1"/>
      <protection/>
    </xf>
    <xf numFmtId="0" fontId="10" fillId="0" borderId="12" xfId="32" applyFont="1" applyBorder="1" applyAlignment="1">
      <alignment horizontal="center" vertical="center" wrapText="1"/>
      <protection/>
    </xf>
    <xf numFmtId="0" fontId="4" fillId="0" borderId="14" xfId="32" applyFont="1" applyBorder="1" applyAlignment="1">
      <alignment vertical="center" wrapText="1"/>
      <protection/>
    </xf>
    <xf numFmtId="0" fontId="3" fillId="0" borderId="14" xfId="32" applyFont="1" applyBorder="1" applyAlignment="1">
      <alignment horizontal="left" vertical="center" wrapText="1"/>
      <protection/>
    </xf>
    <xf numFmtId="3" fontId="4" fillId="0" borderId="12" xfId="32" applyNumberFormat="1" applyFont="1" applyBorder="1" applyAlignment="1">
      <alignment vertical="center"/>
      <protection/>
    </xf>
    <xf numFmtId="3" fontId="4" fillId="0" borderId="15" xfId="32" applyNumberFormat="1" applyFont="1" applyBorder="1" applyAlignment="1">
      <alignment vertical="center"/>
      <protection/>
    </xf>
    <xf numFmtId="0" fontId="3" fillId="0" borderId="6" xfId="32" applyFont="1" applyBorder="1" applyAlignment="1">
      <alignment horizontal="left" vertical="center" wrapText="1"/>
      <protection/>
    </xf>
    <xf numFmtId="0" fontId="3" fillId="0" borderId="14" xfId="32" applyFont="1" applyBorder="1" applyAlignment="1">
      <alignment vertical="center" wrapText="1"/>
      <protection/>
    </xf>
    <xf numFmtId="0" fontId="4" fillId="0" borderId="7" xfId="32" applyFont="1" applyBorder="1" applyAlignment="1">
      <alignment vertical="center" wrapText="1"/>
      <protection/>
    </xf>
    <xf numFmtId="49" fontId="10" fillId="0" borderId="5" xfId="32" applyNumberFormat="1" applyFont="1" applyBorder="1" applyAlignment="1">
      <alignment horizontal="center" vertical="center" wrapText="1"/>
      <protection/>
    </xf>
    <xf numFmtId="0" fontId="4" fillId="0" borderId="12" xfId="32" applyFont="1" applyBorder="1" applyAlignment="1">
      <alignment vertical="center" wrapText="1"/>
      <protection/>
    </xf>
    <xf numFmtId="0" fontId="10" fillId="0" borderId="7" xfId="32" applyFont="1" applyBorder="1" applyAlignment="1">
      <alignment horizontal="center" vertical="center" wrapText="1"/>
      <protection/>
    </xf>
    <xf numFmtId="3" fontId="3" fillId="0" borderId="12" xfId="32" applyNumberFormat="1" applyFont="1" applyBorder="1" applyAlignment="1">
      <alignment vertical="center"/>
      <protection/>
    </xf>
    <xf numFmtId="3" fontId="3" fillId="0" borderId="15" xfId="32" applyNumberFormat="1" applyFont="1" applyBorder="1" applyAlignment="1">
      <alignment vertical="center"/>
      <protection/>
    </xf>
    <xf numFmtId="49" fontId="3" fillId="0" borderId="12" xfId="32" applyNumberFormat="1" applyFont="1" applyBorder="1" applyAlignment="1">
      <alignment horizontal="center" vertical="center" wrapText="1"/>
      <protection/>
    </xf>
    <xf numFmtId="0" fontId="3" fillId="0" borderId="16" xfId="32" applyFont="1" applyBorder="1" applyAlignment="1">
      <alignment horizontal="left" vertical="center" wrapText="1"/>
      <protection/>
    </xf>
    <xf numFmtId="0" fontId="3" fillId="0" borderId="17" xfId="32" applyFont="1" applyBorder="1" applyAlignment="1">
      <alignment horizontal="center" vertical="center" wrapText="1"/>
      <protection/>
    </xf>
    <xf numFmtId="49" fontId="3" fillId="0" borderId="17" xfId="32" applyNumberFormat="1" applyFont="1" applyBorder="1" applyAlignment="1">
      <alignment horizontal="center" vertical="center" wrapText="1"/>
      <protection/>
    </xf>
    <xf numFmtId="0" fontId="3" fillId="0" borderId="6" xfId="31" applyFont="1" applyBorder="1" applyAlignment="1">
      <alignment horizontal="center" vertical="center" wrapText="1"/>
      <protection/>
    </xf>
    <xf numFmtId="0" fontId="3" fillId="0" borderId="7" xfId="31" applyFont="1" applyBorder="1" applyAlignment="1">
      <alignment horizontal="center" vertical="center" wrapText="1"/>
      <protection/>
    </xf>
    <xf numFmtId="14" fontId="3" fillId="0" borderId="7" xfId="31" applyNumberFormat="1" applyFont="1" applyBorder="1" applyAlignment="1">
      <alignment horizontal="center" vertical="center" wrapText="1"/>
      <protection/>
    </xf>
    <xf numFmtId="14" fontId="3" fillId="0" borderId="8" xfId="31" applyNumberFormat="1" applyFont="1" applyBorder="1" applyAlignment="1">
      <alignment horizontal="center" vertical="center" wrapText="1"/>
      <protection/>
    </xf>
    <xf numFmtId="0" fontId="4" fillId="0" borderId="9" xfId="31" applyFont="1" applyBorder="1" applyAlignment="1">
      <alignment wrapText="1"/>
      <protection/>
    </xf>
    <xf numFmtId="0" fontId="4" fillId="0" borderId="18" xfId="31" applyFont="1" applyBorder="1" applyAlignment="1">
      <alignment wrapText="1"/>
      <protection/>
    </xf>
    <xf numFmtId="3" fontId="4" fillId="3" borderId="19" xfId="30" applyNumberFormat="1" applyFont="1" applyFill="1" applyBorder="1" applyAlignment="1" applyProtection="1">
      <alignment vertical="top"/>
      <protection locked="0"/>
    </xf>
    <xf numFmtId="3" fontId="4" fillId="3" borderId="20" xfId="30" applyNumberFormat="1" applyFont="1" applyFill="1" applyBorder="1" applyAlignment="1" applyProtection="1">
      <alignment vertical="top"/>
      <protection locked="0"/>
    </xf>
    <xf numFmtId="0" fontId="3" fillId="0" borderId="14" xfId="31" applyFont="1" applyBorder="1" applyAlignment="1">
      <alignment horizontal="center" vertical="center" wrapText="1"/>
      <protection/>
    </xf>
    <xf numFmtId="0" fontId="3" fillId="0" borderId="12" xfId="31" applyFont="1" applyBorder="1" applyAlignment="1">
      <alignment horizontal="center" vertical="center" wrapText="1"/>
      <protection/>
    </xf>
    <xf numFmtId="49" fontId="3" fillId="0" borderId="12" xfId="31" applyNumberFormat="1" applyFont="1" applyBorder="1" applyAlignment="1">
      <alignment horizontal="center" vertical="center" wrapText="1"/>
      <protection/>
    </xf>
    <xf numFmtId="49" fontId="3" fillId="0" borderId="15" xfId="31" applyNumberFormat="1" applyFont="1" applyBorder="1" applyAlignment="1">
      <alignment horizontal="center" vertical="center" wrapText="1"/>
      <protection/>
    </xf>
    <xf numFmtId="0" fontId="10" fillId="0" borderId="21" xfId="31" applyFont="1" applyBorder="1" applyAlignment="1">
      <alignment wrapText="1"/>
      <protection/>
    </xf>
    <xf numFmtId="49" fontId="10" fillId="0" borderId="11" xfId="31" applyNumberFormat="1" applyFont="1" applyBorder="1" applyAlignment="1">
      <alignment horizontal="center" wrapText="1"/>
      <protection/>
    </xf>
    <xf numFmtId="0" fontId="10" fillId="0" borderId="6" xfId="31" applyFont="1" applyBorder="1" applyAlignment="1">
      <alignment wrapText="1"/>
      <protection/>
    </xf>
    <xf numFmtId="49" fontId="10" fillId="0" borderId="7" xfId="31" applyNumberFormat="1" applyFont="1" applyBorder="1" applyAlignment="1">
      <alignment wrapText="1"/>
      <protection/>
    </xf>
    <xf numFmtId="3" fontId="4" fillId="0" borderId="7" xfId="31" applyNumberFormat="1" applyFont="1" applyBorder="1" applyAlignment="1">
      <alignment wrapText="1"/>
      <protection/>
    </xf>
    <xf numFmtId="3" fontId="4" fillId="0" borderId="8" xfId="31" applyNumberFormat="1" applyFont="1" applyBorder="1" applyAlignment="1">
      <alignment wrapText="1"/>
      <protection/>
    </xf>
    <xf numFmtId="0" fontId="3" fillId="0" borderId="18" xfId="31" applyFont="1" applyBorder="1" applyAlignment="1">
      <alignment horizontal="right" wrapText="1"/>
      <protection/>
    </xf>
    <xf numFmtId="49" fontId="3" fillId="0" borderId="19" xfId="31" applyNumberFormat="1" applyFont="1" applyBorder="1" applyAlignment="1">
      <alignment horizontal="center" wrapText="1"/>
      <protection/>
    </xf>
    <xf numFmtId="49" fontId="10" fillId="0" borderId="7" xfId="31" applyNumberFormat="1" applyFont="1" applyBorder="1" applyAlignment="1">
      <alignment horizontal="center" wrapText="1"/>
      <protection/>
    </xf>
    <xf numFmtId="0" fontId="3" fillId="0" borderId="14" xfId="31" applyFont="1" applyBorder="1" applyAlignment="1">
      <alignment horizontal="right" wrapText="1"/>
      <protection/>
    </xf>
    <xf numFmtId="49" fontId="3" fillId="0" borderId="12" xfId="31" applyNumberFormat="1" applyFont="1" applyBorder="1" applyAlignment="1">
      <alignment horizontal="center" wrapText="1"/>
      <protection/>
    </xf>
    <xf numFmtId="3" fontId="4" fillId="3" borderId="11" xfId="30" applyNumberFormat="1" applyFont="1" applyFill="1" applyBorder="1" applyAlignment="1" applyProtection="1">
      <alignment vertical="top"/>
      <protection locked="0"/>
    </xf>
    <xf numFmtId="3" fontId="4" fillId="3" borderId="22" xfId="30" applyNumberFormat="1" applyFont="1" applyFill="1" applyBorder="1" applyAlignment="1" applyProtection="1">
      <alignment vertical="top"/>
      <protection locked="0"/>
    </xf>
    <xf numFmtId="0" fontId="3" fillId="0" borderId="16" xfId="31" applyFont="1" applyBorder="1" applyAlignment="1">
      <alignment wrapText="1"/>
      <protection/>
    </xf>
    <xf numFmtId="49" fontId="3" fillId="0" borderId="17" xfId="31" applyNumberFormat="1" applyFont="1" applyBorder="1" applyAlignment="1">
      <alignment horizontal="center" wrapText="1"/>
      <protection/>
    </xf>
    <xf numFmtId="0" fontId="10" fillId="0" borderId="23" xfId="31" applyFont="1" applyBorder="1" applyAlignment="1">
      <alignment wrapText="1"/>
      <protection/>
    </xf>
    <xf numFmtId="49" fontId="10" fillId="0" borderId="24" xfId="31" applyNumberFormat="1" applyFont="1" applyBorder="1" applyAlignment="1">
      <alignment horizontal="center" wrapText="1"/>
      <protection/>
    </xf>
    <xf numFmtId="0" fontId="4" fillId="0" borderId="21" xfId="31" applyFont="1" applyBorder="1" applyAlignment="1">
      <alignment wrapText="1"/>
      <protection/>
    </xf>
    <xf numFmtId="0" fontId="10" fillId="0" borderId="16" xfId="31" applyFont="1" applyBorder="1" applyAlignment="1">
      <alignment wrapText="1"/>
      <protection/>
    </xf>
    <xf numFmtId="49" fontId="10" fillId="0" borderId="17" xfId="31" applyNumberFormat="1" applyFont="1" applyBorder="1" applyAlignment="1">
      <alignment horizontal="center" wrapText="1"/>
      <protection/>
    </xf>
    <xf numFmtId="3" fontId="3" fillId="0" borderId="17" xfId="31" applyNumberFormat="1" applyFont="1" applyBorder="1" applyAlignment="1">
      <alignment wrapText="1"/>
      <protection/>
    </xf>
    <xf numFmtId="3" fontId="3" fillId="0" borderId="25" xfId="31" applyNumberFormat="1" applyFont="1" applyBorder="1" applyAlignment="1">
      <alignment wrapText="1"/>
      <protection/>
    </xf>
    <xf numFmtId="3" fontId="10" fillId="3" borderId="24" xfId="30" applyNumberFormat="1" applyFont="1" applyFill="1" applyBorder="1" applyAlignment="1" applyProtection="1">
      <alignment vertical="top"/>
      <protection locked="0"/>
    </xf>
    <xf numFmtId="3" fontId="10" fillId="3" borderId="26" xfId="30" applyNumberFormat="1" applyFont="1" applyFill="1" applyBorder="1" applyAlignment="1" applyProtection="1">
      <alignment vertical="top"/>
      <protection locked="0"/>
    </xf>
    <xf numFmtId="3" fontId="10" fillId="0" borderId="17" xfId="31" applyNumberFormat="1" applyFont="1" applyBorder="1" applyAlignment="1">
      <alignment wrapText="1"/>
      <protection/>
    </xf>
    <xf numFmtId="3" fontId="10" fillId="0" borderId="25" xfId="31" applyNumberFormat="1" applyFont="1" applyBorder="1" applyAlignment="1">
      <alignment wrapText="1"/>
      <protection/>
    </xf>
    <xf numFmtId="49" fontId="6" fillId="0" borderId="11" xfId="31" applyNumberFormat="1" applyFont="1" applyBorder="1" applyAlignment="1">
      <alignment horizontal="center" wrapText="1"/>
      <protection/>
    </xf>
    <xf numFmtId="49" fontId="6" fillId="0" borderId="19" xfId="31" applyNumberFormat="1" applyFont="1" applyBorder="1" applyAlignment="1">
      <alignment horizontal="center" wrapText="1"/>
      <protection/>
    </xf>
    <xf numFmtId="49" fontId="4" fillId="0" borderId="7" xfId="33" applyNumberFormat="1" applyFont="1" applyBorder="1" applyAlignment="1">
      <alignment horizontal="center" vertical="center" wrapText="1"/>
      <protection/>
    </xf>
    <xf numFmtId="3" fontId="4" fillId="0" borderId="13" xfId="33" applyNumberFormat="1" applyFont="1" applyBorder="1" applyAlignment="1">
      <alignment vertical="center"/>
      <protection/>
    </xf>
    <xf numFmtId="3" fontId="4" fillId="3" borderId="5" xfId="30" applyNumberFormat="1" applyFont="1" applyFill="1" applyBorder="1" applyAlignment="1" applyProtection="1">
      <alignment vertical="center"/>
      <protection locked="0"/>
    </xf>
    <xf numFmtId="3" fontId="4" fillId="3" borderId="13" xfId="30" applyNumberFormat="1" applyFont="1" applyFill="1" applyBorder="1" applyAlignment="1" applyProtection="1">
      <alignment vertical="center"/>
      <protection locked="0"/>
    </xf>
    <xf numFmtId="3" fontId="4" fillId="3" borderId="12" xfId="30" applyNumberFormat="1" applyFont="1" applyFill="1" applyBorder="1" applyAlignment="1" applyProtection="1">
      <alignment vertical="center"/>
      <protection locked="0"/>
    </xf>
    <xf numFmtId="3" fontId="4" fillId="3" borderId="15" xfId="30" applyNumberFormat="1" applyFont="1" applyFill="1" applyBorder="1" applyAlignment="1" applyProtection="1">
      <alignment vertical="center"/>
      <protection locked="0"/>
    </xf>
    <xf numFmtId="0" fontId="3" fillId="0" borderId="5" xfId="28" applyFont="1" applyBorder="1" applyAlignment="1">
      <alignment vertical="center" wrapText="1"/>
      <protection/>
    </xf>
    <xf numFmtId="0" fontId="4" fillId="0" borderId="5" xfId="28" applyFont="1" applyBorder="1" applyAlignment="1">
      <alignment vertical="center"/>
      <protection/>
    </xf>
    <xf numFmtId="0" fontId="10" fillId="0" borderId="5" xfId="28" applyFont="1" applyBorder="1" applyAlignment="1">
      <alignment horizontal="right" vertical="center"/>
      <protection/>
    </xf>
    <xf numFmtId="0" fontId="3" fillId="0" borderId="5" xfId="28" applyFont="1" applyBorder="1" applyAlignment="1">
      <alignment horizontal="left" vertical="center"/>
      <protection/>
    </xf>
    <xf numFmtId="0" fontId="4" fillId="0" borderId="5" xfId="28" applyFont="1" applyBorder="1" applyAlignment="1">
      <alignment horizontal="right" vertical="center" wrapText="1"/>
      <protection/>
    </xf>
    <xf numFmtId="0" fontId="3" fillId="0" borderId="10" xfId="28" applyFont="1" applyBorder="1" applyAlignment="1">
      <alignment vertical="center" wrapText="1"/>
      <protection/>
    </xf>
    <xf numFmtId="0" fontId="6" fillId="0" borderId="5" xfId="28" applyFont="1" applyBorder="1" applyAlignment="1">
      <alignment vertical="center"/>
      <protection/>
    </xf>
    <xf numFmtId="0" fontId="3" fillId="0" borderId="5" xfId="28" applyFont="1" applyBorder="1" applyAlignment="1">
      <alignment vertical="center"/>
      <protection/>
    </xf>
    <xf numFmtId="3" fontId="4" fillId="3" borderId="10" xfId="30" applyNumberFormat="1" applyFont="1" applyFill="1" applyBorder="1" applyAlignment="1" applyProtection="1">
      <alignment horizontal="right" vertical="center"/>
      <protection locked="0"/>
    </xf>
    <xf numFmtId="0" fontId="10" fillId="0" borderId="5" xfId="28" applyFont="1" applyBorder="1" applyAlignment="1">
      <alignment horizontal="right" vertical="center" wrapText="1"/>
      <protection/>
    </xf>
    <xf numFmtId="1" fontId="4" fillId="0" borderId="5" xfId="28" applyNumberFormat="1" applyFont="1" applyBorder="1" applyAlignment="1">
      <alignment horizontal="right" vertical="center" wrapText="1"/>
      <protection/>
    </xf>
    <xf numFmtId="0" fontId="10" fillId="0" borderId="12" xfId="28" applyFont="1" applyBorder="1" applyAlignment="1">
      <alignment horizontal="right" vertical="center" wrapText="1"/>
      <protection/>
    </xf>
    <xf numFmtId="0" fontId="4" fillId="0" borderId="12" xfId="28" applyFont="1" applyBorder="1" applyAlignment="1">
      <alignment horizontal="right" vertical="center" wrapText="1"/>
      <protection/>
    </xf>
    <xf numFmtId="1" fontId="4" fillId="4" borderId="27" xfId="28" applyNumberFormat="1" applyFont="1" applyFill="1" applyBorder="1" applyAlignment="1">
      <alignment horizontal="right" vertical="center" wrapText="1"/>
      <protection/>
    </xf>
    <xf numFmtId="0" fontId="4" fillId="0" borderId="11" xfId="28" applyFont="1" applyBorder="1" applyAlignment="1">
      <alignment horizontal="right" vertical="center" wrapText="1"/>
      <protection/>
    </xf>
    <xf numFmtId="0" fontId="3" fillId="0" borderId="7" xfId="28" applyFont="1" applyBorder="1" applyAlignment="1">
      <alignment horizontal="centerContinuous" vertical="center" wrapText="1"/>
      <protection/>
    </xf>
    <xf numFmtId="0" fontId="3" fillId="0" borderId="9" xfId="28" applyFont="1" applyBorder="1" applyAlignment="1">
      <alignment horizontal="right" vertical="center" wrapText="1"/>
      <protection/>
    </xf>
    <xf numFmtId="0" fontId="4" fillId="0" borderId="9" xfId="28" applyFont="1" applyBorder="1" applyAlignment="1">
      <alignment horizontal="right" vertical="center"/>
      <protection/>
    </xf>
    <xf numFmtId="0" fontId="4" fillId="0" borderId="13" xfId="28" applyFont="1" applyBorder="1" applyAlignment="1">
      <alignment horizontal="right" vertical="center" wrapText="1"/>
      <protection/>
    </xf>
    <xf numFmtId="0" fontId="3" fillId="0" borderId="9" xfId="28" applyFont="1" applyBorder="1" applyAlignment="1">
      <alignment horizontal="right" vertical="center"/>
      <protection/>
    </xf>
    <xf numFmtId="0" fontId="4" fillId="0" borderId="9" xfId="28" applyFont="1" applyBorder="1" applyAlignment="1">
      <alignment horizontal="right" vertical="center" wrapText="1"/>
      <protection/>
    </xf>
    <xf numFmtId="0" fontId="4" fillId="0" borderId="15" xfId="28" applyFont="1" applyBorder="1" applyAlignment="1">
      <alignment horizontal="right" vertical="center" wrapText="1"/>
      <protection/>
    </xf>
    <xf numFmtId="1" fontId="4" fillId="4" borderId="28" xfId="28" applyNumberFormat="1" applyFont="1" applyFill="1" applyBorder="1" applyAlignment="1">
      <alignment horizontal="right" vertical="center" wrapText="1"/>
      <protection/>
    </xf>
    <xf numFmtId="0" fontId="4" fillId="0" borderId="22" xfId="28" applyFont="1" applyBorder="1" applyAlignment="1">
      <alignment horizontal="right" vertical="center" wrapText="1"/>
      <protection/>
    </xf>
    <xf numFmtId="0" fontId="4" fillId="0" borderId="18" xfId="28" applyFont="1" applyBorder="1" applyAlignment="1">
      <alignment horizontal="right" vertical="center"/>
      <protection/>
    </xf>
    <xf numFmtId="0" fontId="3" fillId="0" borderId="19" xfId="28" applyFont="1" applyBorder="1" applyAlignment="1">
      <alignment vertical="center"/>
      <protection/>
    </xf>
    <xf numFmtId="49" fontId="3" fillId="0" borderId="19" xfId="28" applyNumberFormat="1" applyFont="1" applyBorder="1" applyAlignment="1">
      <alignment horizontal="center" vertical="center" wrapText="1"/>
      <protection/>
    </xf>
    <xf numFmtId="1" fontId="3" fillId="0" borderId="19" xfId="28" applyNumberFormat="1" applyFont="1" applyBorder="1" applyAlignment="1">
      <alignment horizontal="right" vertical="center" wrapText="1"/>
      <protection/>
    </xf>
    <xf numFmtId="1" fontId="3" fillId="0" borderId="20" xfId="28" applyNumberFormat="1" applyFont="1" applyBorder="1" applyAlignment="1">
      <alignment horizontal="right" vertical="center" wrapText="1"/>
      <protection/>
    </xf>
    <xf numFmtId="0" fontId="3" fillId="0" borderId="12" xfId="28" applyFont="1" applyBorder="1" applyAlignment="1">
      <alignment horizontal="centerContinuous"/>
      <protection/>
    </xf>
    <xf numFmtId="0" fontId="3" fillId="0" borderId="12" xfId="28" applyFont="1" applyBorder="1" applyAlignment="1">
      <alignment horizontal="center"/>
      <protection/>
    </xf>
    <xf numFmtId="0" fontId="3" fillId="0" borderId="12" xfId="28" applyFont="1" applyBorder="1" applyAlignment="1">
      <alignment horizontal="center" vertical="center" wrapText="1"/>
      <protection/>
    </xf>
    <xf numFmtId="0" fontId="3" fillId="0" borderId="15" xfId="28" applyFont="1" applyBorder="1" applyAlignment="1">
      <alignment horizontal="center" vertical="center" wrapText="1"/>
      <protection/>
    </xf>
    <xf numFmtId="0" fontId="3" fillId="0" borderId="7" xfId="28" applyFont="1" applyBorder="1" applyAlignment="1">
      <alignment vertical="center" wrapText="1"/>
      <protection/>
    </xf>
    <xf numFmtId="49" fontId="3" fillId="4" borderId="7" xfId="28" applyNumberFormat="1" applyFont="1" applyFill="1" applyBorder="1" applyAlignment="1">
      <alignment vertical="center" wrapText="1"/>
      <protection/>
    </xf>
    <xf numFmtId="0" fontId="4" fillId="4" borderId="7" xfId="28" applyFont="1" applyFill="1" applyBorder="1" applyAlignment="1">
      <alignment horizontal="right" vertical="center" wrapText="1"/>
      <protection/>
    </xf>
    <xf numFmtId="0" fontId="4" fillId="4" borderId="8" xfId="28" applyFont="1" applyFill="1" applyBorder="1" applyAlignment="1">
      <alignment horizontal="right" vertical="center" wrapText="1"/>
      <protection/>
    </xf>
    <xf numFmtId="0" fontId="3" fillId="0" borderId="14" xfId="28" applyFont="1" applyBorder="1" applyAlignment="1">
      <alignment horizontal="centerContinuous"/>
      <protection/>
    </xf>
    <xf numFmtId="0" fontId="3" fillId="0" borderId="6" xfId="28" applyFont="1" applyBorder="1" applyAlignment="1">
      <alignment horizontal="right" vertical="center" wrapText="1"/>
      <protection/>
    </xf>
    <xf numFmtId="0" fontId="4" fillId="0" borderId="9" xfId="28" applyFont="1" applyBorder="1" applyAlignment="1" quotePrefix="1">
      <alignment horizontal="right" vertical="center"/>
      <protection/>
    </xf>
    <xf numFmtId="3" fontId="4" fillId="0" borderId="5" xfId="25" applyNumberFormat="1" applyFont="1" applyBorder="1" applyAlignment="1">
      <alignment horizontal="right" vertical="center" wrapText="1"/>
      <protection/>
    </xf>
    <xf numFmtId="0" fontId="3" fillId="0" borderId="6" xfId="25" applyFont="1" applyBorder="1" applyAlignment="1">
      <alignment horizontal="center" vertical="center" wrapText="1"/>
      <protection/>
    </xf>
    <xf numFmtId="49" fontId="3" fillId="0" borderId="7" xfId="25" applyNumberFormat="1" applyFont="1" applyBorder="1" applyAlignment="1">
      <alignment horizontal="center" vertical="center" wrapText="1"/>
      <protection/>
    </xf>
    <xf numFmtId="0" fontId="3" fillId="0" borderId="7" xfId="25" applyFont="1" applyBorder="1" applyAlignment="1">
      <alignment horizontal="centerContinuous" vertical="center" wrapText="1"/>
      <protection/>
    </xf>
    <xf numFmtId="0" fontId="3" fillId="0" borderId="8" xfId="25" applyFont="1" applyBorder="1" applyAlignment="1">
      <alignment horizontal="centerContinuous" vertical="center" wrapText="1"/>
      <protection/>
    </xf>
    <xf numFmtId="0" fontId="3" fillId="0" borderId="13" xfId="25" applyFont="1" applyBorder="1" applyAlignment="1">
      <alignment horizontal="center"/>
      <protection/>
    </xf>
    <xf numFmtId="3" fontId="4" fillId="3" borderId="5" xfId="30" applyNumberFormat="1" applyFont="1" applyFill="1" applyBorder="1" applyAlignment="1" applyProtection="1">
      <alignment horizontal="right" vertical="top"/>
      <protection locked="0"/>
    </xf>
    <xf numFmtId="3" fontId="4" fillId="0" borderId="13" xfId="25" applyNumberFormat="1" applyFont="1" applyBorder="1" applyAlignment="1">
      <alignment horizontal="right" vertical="center" wrapText="1"/>
      <protection/>
    </xf>
    <xf numFmtId="0" fontId="4" fillId="0" borderId="9" xfId="25" applyFont="1" applyBorder="1" applyAlignment="1">
      <alignment horizontal="left" vertical="center" wrapText="1"/>
      <protection/>
    </xf>
    <xf numFmtId="49" fontId="3" fillId="0" borderId="19" xfId="25" applyNumberFormat="1" applyFont="1" applyBorder="1" applyAlignment="1">
      <alignment horizontal="center" vertical="center" wrapText="1"/>
      <protection/>
    </xf>
    <xf numFmtId="3" fontId="4" fillId="0" borderId="19" xfId="25" applyNumberFormat="1" applyFont="1" applyBorder="1" applyAlignment="1">
      <alignment horizontal="right" vertical="center" wrapText="1"/>
      <protection/>
    </xf>
    <xf numFmtId="0" fontId="3" fillId="0" borderId="6" xfId="25" applyFont="1" applyBorder="1" applyAlignment="1">
      <alignment horizontal="left" vertical="center" wrapText="1"/>
      <protection/>
    </xf>
    <xf numFmtId="3" fontId="4" fillId="0" borderId="8" xfId="25" applyNumberFormat="1" applyFont="1" applyBorder="1" applyAlignment="1">
      <alignment horizontal="right" vertical="center" wrapText="1"/>
      <protection/>
    </xf>
    <xf numFmtId="0" fontId="3" fillId="0" borderId="29" xfId="25" applyFont="1" applyBorder="1" applyAlignment="1">
      <alignment horizontal="left" vertical="center" wrapText="1"/>
      <protection/>
    </xf>
    <xf numFmtId="49" fontId="10" fillId="0" borderId="30" xfId="25" applyNumberFormat="1" applyFont="1" applyBorder="1" applyAlignment="1">
      <alignment horizontal="center" vertical="center" wrapText="1"/>
      <protection/>
    </xf>
    <xf numFmtId="3" fontId="4" fillId="3" borderId="30" xfId="30" applyNumberFormat="1" applyFont="1" applyFill="1" applyBorder="1" applyAlignment="1" applyProtection="1">
      <alignment horizontal="right" vertical="top"/>
      <protection locked="0"/>
    </xf>
    <xf numFmtId="3" fontId="4" fillId="0" borderId="31" xfId="25" applyNumberFormat="1" applyFont="1" applyBorder="1" applyAlignment="1">
      <alignment horizontal="right" vertical="center" wrapText="1"/>
      <protection/>
    </xf>
    <xf numFmtId="0" fontId="3" fillId="0" borderId="21" xfId="25" applyFont="1" applyBorder="1" applyAlignment="1">
      <alignment horizontal="left" vertical="center" wrapText="1"/>
      <protection/>
    </xf>
    <xf numFmtId="3" fontId="4" fillId="0" borderId="11" xfId="25" applyNumberFormat="1" applyFont="1" applyBorder="1" applyAlignment="1">
      <alignment horizontal="right" vertical="center" wrapText="1"/>
      <protection/>
    </xf>
    <xf numFmtId="3" fontId="4" fillId="0" borderId="22" xfId="25" applyNumberFormat="1" applyFont="1" applyBorder="1" applyAlignment="1">
      <alignment horizontal="right" vertical="center" wrapText="1"/>
      <protection/>
    </xf>
    <xf numFmtId="3" fontId="4" fillId="0" borderId="7" xfId="25" applyNumberFormat="1" applyFont="1" applyBorder="1" applyAlignment="1">
      <alignment horizontal="right" vertical="center" wrapText="1"/>
      <protection/>
    </xf>
    <xf numFmtId="0" fontId="10" fillId="0" borderId="18" xfId="25" applyFont="1" applyBorder="1" applyAlignment="1">
      <alignment horizontal="right" vertical="center" wrapText="1"/>
      <protection/>
    </xf>
    <xf numFmtId="49" fontId="10" fillId="0" borderId="19" xfId="25" applyNumberFormat="1" applyFont="1" applyBorder="1" applyAlignment="1">
      <alignment horizontal="center" vertical="center" wrapText="1"/>
      <protection/>
    </xf>
    <xf numFmtId="49" fontId="3" fillId="0" borderId="11" xfId="25" applyNumberFormat="1" applyFont="1" applyBorder="1" applyAlignment="1">
      <alignment horizontal="left" vertical="center" wrapText="1"/>
      <protection/>
    </xf>
    <xf numFmtId="0" fontId="4" fillId="0" borderId="18" xfId="25" applyFont="1" applyBorder="1" applyAlignment="1">
      <alignment horizontal="left" vertical="center" wrapText="1"/>
      <protection/>
    </xf>
    <xf numFmtId="3" fontId="4" fillId="0" borderId="20" xfId="25" applyNumberFormat="1" applyFont="1" applyBorder="1" applyAlignment="1">
      <alignment horizontal="right" vertical="center" wrapText="1"/>
      <protection/>
    </xf>
    <xf numFmtId="0" fontId="10" fillId="0" borderId="14" xfId="25" applyFont="1" applyBorder="1" applyAlignment="1">
      <alignment horizontal="right" vertical="center" wrapText="1"/>
      <protection/>
    </xf>
    <xf numFmtId="49" fontId="10" fillId="0" borderId="12" xfId="25" applyNumberFormat="1" applyFont="1" applyBorder="1" applyAlignment="1">
      <alignment horizontal="center" vertical="center" wrapText="1"/>
      <protection/>
    </xf>
    <xf numFmtId="0" fontId="3" fillId="0" borderId="16" xfId="25" applyFont="1" applyBorder="1" applyAlignment="1">
      <alignment horizontal="left" vertical="center" wrapText="1"/>
      <protection/>
    </xf>
    <xf numFmtId="49" fontId="3" fillId="0" borderId="17" xfId="25" applyNumberFormat="1" applyFont="1" applyBorder="1" applyAlignment="1">
      <alignment horizontal="center" vertical="center" wrapText="1"/>
      <protection/>
    </xf>
    <xf numFmtId="0" fontId="3" fillId="0" borderId="7" xfId="25" applyFont="1" applyBorder="1" applyAlignment="1">
      <alignment horizontal="center" vertical="center" wrapText="1"/>
      <protection/>
    </xf>
    <xf numFmtId="0" fontId="3" fillId="0" borderId="8" xfId="25" applyFont="1" applyBorder="1" applyAlignment="1">
      <alignment horizontal="center" vertical="center" wrapText="1"/>
      <protection/>
    </xf>
    <xf numFmtId="1" fontId="4" fillId="0" borderId="13" xfId="25" applyNumberFormat="1" applyFont="1" applyBorder="1" applyAlignment="1">
      <alignment horizontal="right" vertical="center" wrapText="1"/>
      <protection/>
    </xf>
    <xf numFmtId="0" fontId="4" fillId="0" borderId="13" xfId="25" applyFont="1" applyBorder="1" applyAlignment="1">
      <alignment horizontal="right" vertical="center" wrapText="1"/>
      <protection/>
    </xf>
    <xf numFmtId="0" fontId="4" fillId="0" borderId="9" xfId="25" applyFont="1" applyBorder="1" applyAlignment="1">
      <alignment vertical="center" wrapText="1"/>
      <protection/>
    </xf>
    <xf numFmtId="0" fontId="4" fillId="0" borderId="9" xfId="25" applyFont="1" applyBorder="1" applyAlignment="1" quotePrefix="1">
      <alignment horizontal="left" vertical="center" wrapText="1"/>
      <protection/>
    </xf>
    <xf numFmtId="1" fontId="4" fillId="0" borderId="11" xfId="25" applyNumberFormat="1" applyFont="1" applyBorder="1" applyAlignment="1">
      <alignment horizontal="right" vertical="center" wrapText="1"/>
      <protection/>
    </xf>
    <xf numFmtId="1" fontId="4" fillId="0" borderId="22" xfId="25" applyNumberFormat="1" applyFont="1" applyBorder="1" applyAlignment="1">
      <alignment horizontal="right"/>
      <protection/>
    </xf>
    <xf numFmtId="49" fontId="3" fillId="0" borderId="7" xfId="25" applyNumberFormat="1" applyFont="1" applyBorder="1" applyAlignment="1">
      <alignment horizontal="left" vertical="center" wrapText="1"/>
      <protection/>
    </xf>
    <xf numFmtId="0" fontId="4" fillId="0" borderId="7" xfId="25" applyFont="1" applyBorder="1" applyAlignment="1">
      <alignment horizontal="right" vertical="center" wrapText="1"/>
      <protection/>
    </xf>
    <xf numFmtId="0" fontId="4" fillId="0" borderId="8" xfId="25" applyFont="1" applyBorder="1" applyAlignment="1">
      <alignment horizontal="right"/>
      <protection/>
    </xf>
    <xf numFmtId="0" fontId="3" fillId="0" borderId="14" xfId="25" applyFont="1" applyBorder="1" applyAlignment="1">
      <alignment horizontal="left" vertical="center" wrapText="1"/>
      <protection/>
    </xf>
    <xf numFmtId="1" fontId="4" fillId="0" borderId="12" xfId="25" applyNumberFormat="1" applyFont="1" applyBorder="1" applyAlignment="1">
      <alignment horizontal="right" vertical="center" wrapText="1"/>
      <protection/>
    </xf>
    <xf numFmtId="1" fontId="4" fillId="0" borderId="15" xfId="25" applyNumberFormat="1" applyFont="1" applyBorder="1" applyAlignment="1">
      <alignment horizontal="right"/>
      <protection/>
    </xf>
    <xf numFmtId="0" fontId="3" fillId="0" borderId="32" xfId="25" applyFont="1" applyBorder="1" applyAlignment="1">
      <alignment horizontal="left" vertical="center" wrapText="1"/>
      <protection/>
    </xf>
    <xf numFmtId="49" fontId="3" fillId="0" borderId="33" xfId="25" applyNumberFormat="1" applyFont="1" applyBorder="1" applyAlignment="1">
      <alignment horizontal="center" vertical="center" wrapText="1"/>
      <protection/>
    </xf>
    <xf numFmtId="1" fontId="4" fillId="0" borderId="7" xfId="25" applyNumberFormat="1" applyFont="1" applyBorder="1" applyAlignment="1">
      <alignment horizontal="right" vertical="center" wrapText="1"/>
      <protection/>
    </xf>
    <xf numFmtId="1" fontId="4" fillId="0" borderId="8" xfId="25" applyNumberFormat="1" applyFont="1" applyBorder="1" applyAlignment="1">
      <alignment horizontal="right"/>
      <protection/>
    </xf>
    <xf numFmtId="1" fontId="4" fillId="0" borderId="13" xfId="25" applyNumberFormat="1" applyFont="1" applyBorder="1" applyAlignment="1">
      <alignment horizontal="right"/>
      <protection/>
    </xf>
    <xf numFmtId="0" fontId="10" fillId="0" borderId="32" xfId="25" applyFont="1" applyBorder="1" applyAlignment="1">
      <alignment horizontal="left" vertical="center" wrapText="1"/>
      <protection/>
    </xf>
    <xf numFmtId="0" fontId="4" fillId="0" borderId="6" xfId="25" applyFont="1" applyBorder="1" applyAlignment="1">
      <alignment horizontal="left" vertical="center" wrapText="1"/>
      <protection/>
    </xf>
    <xf numFmtId="49" fontId="4" fillId="0" borderId="7" xfId="25" applyNumberFormat="1" applyFont="1" applyBorder="1" applyAlignment="1">
      <alignment horizontal="center" vertical="center" wrapText="1"/>
      <protection/>
    </xf>
    <xf numFmtId="49" fontId="4" fillId="0" borderId="19" xfId="25" applyNumberFormat="1" applyFont="1" applyBorder="1" applyAlignment="1">
      <alignment horizontal="center" vertical="center" wrapText="1"/>
      <protection/>
    </xf>
    <xf numFmtId="1" fontId="4" fillId="0" borderId="20" xfId="25" applyNumberFormat="1" applyFont="1" applyBorder="1" applyAlignment="1">
      <alignment horizontal="right"/>
      <protection/>
    </xf>
    <xf numFmtId="49" fontId="10" fillId="0" borderId="33" xfId="25" applyNumberFormat="1" applyFont="1" applyBorder="1" applyAlignment="1">
      <alignment horizontal="center" vertical="center" wrapText="1"/>
      <protection/>
    </xf>
    <xf numFmtId="0" fontId="10" fillId="0" borderId="33" xfId="25" applyFont="1" applyBorder="1" applyAlignment="1">
      <alignment horizontal="right" vertical="center" wrapText="1"/>
      <protection/>
    </xf>
    <xf numFmtId="0" fontId="10" fillId="0" borderId="34" xfId="25" applyFont="1" applyBorder="1" applyAlignment="1">
      <alignment horizontal="right" vertical="center" wrapText="1"/>
      <protection/>
    </xf>
    <xf numFmtId="1" fontId="3" fillId="0" borderId="33" xfId="25" applyNumberFormat="1" applyFont="1" applyBorder="1" applyAlignment="1">
      <alignment horizontal="right" vertical="center" wrapText="1"/>
      <protection/>
    </xf>
    <xf numFmtId="1" fontId="3" fillId="0" borderId="34" xfId="25" applyNumberFormat="1" applyFont="1" applyBorder="1" applyAlignment="1">
      <alignment horizontal="right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49" fontId="4" fillId="0" borderId="12" xfId="25" applyNumberFormat="1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5" xfId="25" applyFont="1" applyBorder="1" applyAlignment="1">
      <alignment horizontal="center"/>
      <protection/>
    </xf>
    <xf numFmtId="1" fontId="10" fillId="0" borderId="19" xfId="25" applyNumberFormat="1" applyFont="1" applyBorder="1" applyAlignment="1">
      <alignment horizontal="right" vertical="center" wrapText="1"/>
      <protection/>
    </xf>
    <xf numFmtId="1" fontId="10" fillId="0" borderId="20" xfId="25" applyNumberFormat="1" applyFont="1" applyBorder="1" applyAlignment="1">
      <alignment horizontal="right" vertical="center" wrapText="1"/>
      <protection/>
    </xf>
    <xf numFmtId="0" fontId="10" fillId="0" borderId="19" xfId="25" applyFont="1" applyBorder="1" applyAlignment="1">
      <alignment horizontal="right" vertical="center" wrapText="1"/>
      <protection/>
    </xf>
    <xf numFmtId="0" fontId="10" fillId="0" borderId="20" xfId="25" applyFont="1" applyBorder="1" applyAlignment="1">
      <alignment horizontal="right" vertical="center" wrapText="1"/>
      <protection/>
    </xf>
    <xf numFmtId="3" fontId="10" fillId="0" borderId="12" xfId="25" applyNumberFormat="1" applyFont="1" applyBorder="1" applyAlignment="1">
      <alignment horizontal="right" vertical="center" wrapText="1"/>
      <protection/>
    </xf>
    <xf numFmtId="3" fontId="10" fillId="0" borderId="15" xfId="25" applyNumberFormat="1" applyFont="1" applyBorder="1" applyAlignment="1">
      <alignment horizontal="right" vertical="center" wrapText="1"/>
      <protection/>
    </xf>
    <xf numFmtId="3" fontId="10" fillId="0" borderId="19" xfId="25" applyNumberFormat="1" applyFont="1" applyBorder="1" applyAlignment="1">
      <alignment horizontal="right" vertical="center" wrapText="1"/>
      <protection/>
    </xf>
    <xf numFmtId="3" fontId="10" fillId="0" borderId="20" xfId="25" applyNumberFormat="1" applyFont="1" applyBorder="1" applyAlignment="1">
      <alignment horizontal="right" vertical="center" wrapText="1"/>
      <protection/>
    </xf>
    <xf numFmtId="3" fontId="10" fillId="0" borderId="13" xfId="25" applyNumberFormat="1" applyFont="1" applyBorder="1" applyAlignment="1">
      <alignment horizontal="right" vertical="center" wrapText="1"/>
      <protection/>
    </xf>
    <xf numFmtId="3" fontId="6" fillId="3" borderId="5" xfId="30" applyNumberFormat="1" applyFont="1" applyFill="1" applyBorder="1" applyAlignment="1" applyProtection="1">
      <alignment horizontal="right" vertical="top"/>
      <protection locked="0"/>
    </xf>
    <xf numFmtId="3" fontId="3" fillId="0" borderId="17" xfId="25" applyNumberFormat="1" applyFont="1" applyBorder="1" applyAlignment="1">
      <alignment horizontal="right" vertical="center" wrapText="1"/>
      <protection/>
    </xf>
    <xf numFmtId="3" fontId="3" fillId="0" borderId="25" xfId="25" applyNumberFormat="1" applyFont="1" applyBorder="1" applyAlignment="1">
      <alignment horizontal="right" vertical="center" wrapText="1"/>
      <protection/>
    </xf>
    <xf numFmtId="0" fontId="4" fillId="0" borderId="12" xfId="25" applyFont="1" applyBorder="1" applyAlignment="1">
      <alignment horizontal="center"/>
      <protection/>
    </xf>
    <xf numFmtId="0" fontId="4" fillId="0" borderId="15" xfId="25" applyFont="1" applyBorder="1" applyAlignment="1">
      <alignment horizontal="center" vertical="center" wrapText="1"/>
      <protection/>
    </xf>
    <xf numFmtId="0" fontId="4" fillId="0" borderId="9" xfId="26" applyFont="1" applyBorder="1" applyAlignment="1">
      <alignment horizontal="left" vertical="center" wrapText="1"/>
      <protection/>
    </xf>
    <xf numFmtId="3" fontId="4" fillId="3" borderId="5" xfId="30" applyNumberFormat="1" applyFont="1" applyFill="1" applyBorder="1" applyAlignment="1" applyProtection="1">
      <alignment horizontal="right" vertical="center"/>
      <protection locked="0"/>
    </xf>
    <xf numFmtId="3" fontId="3" fillId="0" borderId="13" xfId="26" applyNumberFormat="1" applyFont="1" applyBorder="1" applyAlignment="1">
      <alignment horizontal="right" vertical="center"/>
      <protection/>
    </xf>
    <xf numFmtId="0" fontId="4" fillId="0" borderId="9" xfId="26" applyFont="1" applyBorder="1" applyAlignment="1">
      <alignment vertical="center" wrapText="1"/>
      <protection/>
    </xf>
    <xf numFmtId="0" fontId="3" fillId="0" borderId="7" xfId="26" applyFont="1" applyBorder="1" applyAlignment="1">
      <alignment horizontal="centerContinuous" vertical="center" wrapText="1"/>
      <protection/>
    </xf>
    <xf numFmtId="0" fontId="3" fillId="0" borderId="8" xfId="26" applyFont="1" applyBorder="1" applyAlignment="1">
      <alignment horizontal="centerContinuous" vertical="center" wrapText="1"/>
      <protection/>
    </xf>
    <xf numFmtId="0" fontId="10" fillId="0" borderId="18" xfId="26" applyFont="1" applyBorder="1" applyAlignment="1">
      <alignment horizontal="right" vertical="center" wrapText="1"/>
      <protection/>
    </xf>
    <xf numFmtId="49" fontId="10" fillId="0" borderId="19" xfId="26" applyNumberFormat="1" applyFont="1" applyBorder="1" applyAlignment="1">
      <alignment horizontal="center" vertical="center" wrapText="1"/>
      <protection/>
    </xf>
    <xf numFmtId="3" fontId="10" fillId="0" borderId="19" xfId="26" applyNumberFormat="1" applyFont="1" applyBorder="1" applyAlignment="1">
      <alignment horizontal="right" vertical="center"/>
      <protection/>
    </xf>
    <xf numFmtId="3" fontId="10" fillId="0" borderId="20" xfId="26" applyNumberFormat="1" applyFont="1" applyBorder="1" applyAlignment="1">
      <alignment horizontal="right" vertical="center"/>
      <protection/>
    </xf>
    <xf numFmtId="0" fontId="4" fillId="0" borderId="14" xfId="26" applyFont="1" applyBorder="1" applyAlignment="1">
      <alignment horizontal="center" vertical="center" wrapText="1"/>
      <protection/>
    </xf>
    <xf numFmtId="49" fontId="4" fillId="0" borderId="12" xfId="26" applyNumberFormat="1" applyFont="1" applyBorder="1" applyAlignment="1">
      <alignment horizontal="center" vertical="center" wrapText="1"/>
      <protection/>
    </xf>
    <xf numFmtId="0" fontId="4" fillId="0" borderId="12" xfId="26" applyFont="1" applyBorder="1" applyAlignment="1">
      <alignment horizontal="center" vertical="center" wrapText="1"/>
      <protection/>
    </xf>
    <xf numFmtId="0" fontId="4" fillId="0" borderId="15" xfId="26" applyFont="1" applyBorder="1" applyAlignment="1">
      <alignment horizontal="center" vertical="center" wrapText="1"/>
      <protection/>
    </xf>
    <xf numFmtId="0" fontId="3" fillId="0" borderId="21" xfId="26" applyFont="1" applyBorder="1" applyAlignment="1">
      <alignment horizontal="left" vertical="center" wrapText="1"/>
      <protection/>
    </xf>
    <xf numFmtId="3" fontId="4" fillId="0" borderId="11" xfId="26" applyNumberFormat="1" applyFont="1" applyBorder="1" applyAlignment="1">
      <alignment horizontal="right" vertical="center"/>
      <protection/>
    </xf>
    <xf numFmtId="3" fontId="3" fillId="0" borderId="22" xfId="26" applyNumberFormat="1" applyFont="1" applyBorder="1" applyAlignment="1">
      <alignment horizontal="right" vertical="center"/>
      <protection/>
    </xf>
    <xf numFmtId="0" fontId="3" fillId="0" borderId="6" xfId="26" applyFont="1" applyBorder="1" applyAlignment="1">
      <alignment horizontal="left" vertical="center" wrapText="1"/>
      <protection/>
    </xf>
    <xf numFmtId="49" fontId="3" fillId="0" borderId="7" xfId="26" applyNumberFormat="1" applyFont="1" applyBorder="1" applyAlignment="1">
      <alignment horizontal="left" vertical="center" wrapText="1"/>
      <protection/>
    </xf>
    <xf numFmtId="3" fontId="4" fillId="0" borderId="7" xfId="26" applyNumberFormat="1" applyFont="1" applyBorder="1" applyAlignment="1">
      <alignment horizontal="right" vertical="center"/>
      <protection/>
    </xf>
    <xf numFmtId="3" fontId="4" fillId="0" borderId="8" xfId="26" applyNumberFormat="1" applyFont="1" applyBorder="1" applyAlignment="1">
      <alignment horizontal="right" vertical="center"/>
      <protection/>
    </xf>
    <xf numFmtId="3" fontId="4" fillId="0" borderId="5" xfId="27" applyNumberFormat="1" applyFont="1" applyBorder="1" applyAlignment="1">
      <alignment horizontal="right" vertical="center" wrapText="1"/>
      <protection/>
    </xf>
    <xf numFmtId="3" fontId="3" fillId="0" borderId="5" xfId="27" applyNumberFormat="1" applyFont="1" applyBorder="1" applyAlignment="1">
      <alignment horizontal="right" vertical="center" wrapText="1"/>
      <protection/>
    </xf>
    <xf numFmtId="3" fontId="10" fillId="0" borderId="5" xfId="27" applyNumberFormat="1" applyFont="1" applyBorder="1" applyAlignment="1">
      <alignment horizontal="right" vertical="center" wrapText="1"/>
      <protection/>
    </xf>
    <xf numFmtId="0" fontId="12" fillId="2" borderId="9" xfId="30" applyFont="1" applyFill="1" applyBorder="1" applyAlignment="1">
      <alignment vertical="top" wrapText="1"/>
      <protection/>
    </xf>
    <xf numFmtId="1" fontId="12" fillId="2" borderId="9" xfId="30" applyNumberFormat="1" applyFont="1" applyFill="1" applyBorder="1" applyAlignment="1">
      <alignment vertical="top"/>
      <protection/>
    </xf>
    <xf numFmtId="0" fontId="8" fillId="2" borderId="14" xfId="30" applyFont="1" applyFill="1" applyBorder="1" applyAlignment="1">
      <alignment vertical="top" wrapText="1"/>
      <protection/>
    </xf>
    <xf numFmtId="3" fontId="3" fillId="3" borderId="5" xfId="30" applyNumberFormat="1" applyFont="1" applyFill="1" applyBorder="1" applyAlignment="1" applyProtection="1">
      <alignment vertical="top"/>
      <protection locked="0"/>
    </xf>
    <xf numFmtId="3" fontId="10" fillId="3" borderId="5" xfId="30" applyNumberFormat="1" applyFont="1" applyFill="1" applyBorder="1" applyAlignment="1" applyProtection="1">
      <alignment vertical="top"/>
      <protection locked="0"/>
    </xf>
    <xf numFmtId="3" fontId="10" fillId="3" borderId="13" xfId="30" applyNumberFormat="1" applyFont="1" applyFill="1" applyBorder="1" applyAlignment="1" applyProtection="1">
      <alignment vertical="top"/>
      <protection locked="0"/>
    </xf>
    <xf numFmtId="1" fontId="10" fillId="0" borderId="5" xfId="30" applyNumberFormat="1" applyFont="1" applyBorder="1" applyAlignment="1">
      <alignment horizontal="right" vertical="center" wrapText="1"/>
      <protection/>
    </xf>
    <xf numFmtId="0" fontId="12" fillId="2" borderId="9" xfId="30" applyFont="1" applyFill="1" applyBorder="1" applyAlignment="1">
      <alignment horizontal="center" vertical="center"/>
      <protection/>
    </xf>
    <xf numFmtId="0" fontId="12" fillId="2" borderId="9" xfId="30" applyFont="1" applyFill="1" applyBorder="1" applyAlignment="1">
      <alignment horizontal="center" vertical="top" wrapText="1"/>
      <protection/>
    </xf>
    <xf numFmtId="0" fontId="8" fillId="2" borderId="9" xfId="30" applyFont="1" applyFill="1" applyBorder="1" applyAlignment="1">
      <alignment horizontal="center" vertical="top" wrapText="1"/>
      <protection/>
    </xf>
    <xf numFmtId="1" fontId="12" fillId="2" borderId="9" xfId="30" applyNumberFormat="1" applyFont="1" applyFill="1" applyBorder="1" applyAlignment="1">
      <alignment horizontal="center" vertical="top"/>
      <protection/>
    </xf>
    <xf numFmtId="1" fontId="12" fillId="2" borderId="9" xfId="30" applyNumberFormat="1" applyFont="1" applyFill="1" applyBorder="1" applyAlignment="1">
      <alignment vertical="top" wrapText="1"/>
      <protection/>
    </xf>
    <xf numFmtId="1" fontId="4" fillId="0" borderId="5" xfId="30" applyNumberFormat="1" applyFont="1" applyBorder="1" applyAlignment="1">
      <alignment horizontal="right" vertical="center" wrapText="1"/>
      <protection/>
    </xf>
    <xf numFmtId="0" fontId="8" fillId="2" borderId="16" xfId="30" applyFont="1" applyFill="1" applyBorder="1" applyAlignment="1">
      <alignment vertical="center" wrapText="1"/>
      <protection/>
    </xf>
    <xf numFmtId="49" fontId="3" fillId="0" borderId="17" xfId="30" applyNumberFormat="1" applyFont="1" applyBorder="1" applyAlignment="1">
      <alignment horizontal="right" vertical="center" wrapText="1"/>
      <protection/>
    </xf>
    <xf numFmtId="1" fontId="3" fillId="0" borderId="17" xfId="30" applyNumberFormat="1" applyFont="1" applyBorder="1" applyAlignment="1">
      <alignment horizontal="right" vertical="center" wrapText="1"/>
      <protection/>
    </xf>
    <xf numFmtId="0" fontId="14" fillId="0" borderId="0" xfId="30" applyFont="1" applyAlignment="1" applyProtection="1">
      <alignment vertical="center"/>
      <protection hidden="1"/>
    </xf>
    <xf numFmtId="49" fontId="4" fillId="0" borderId="0" xfId="29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30" applyFont="1" applyAlignment="1">
      <alignment horizontal="centerContinuous" vertical="center"/>
      <protection/>
    </xf>
    <xf numFmtId="0" fontId="4" fillId="0" borderId="0" xfId="31" applyFont="1" applyAlignment="1">
      <alignment horizontal="centerContinuous"/>
      <protection/>
    </xf>
    <xf numFmtId="0" fontId="9" fillId="5" borderId="0" xfId="0" applyFont="1" applyFill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8" fillId="5" borderId="0" xfId="0" applyFont="1" applyFill="1"/>
    <xf numFmtId="0" fontId="3" fillId="0" borderId="5" xfId="27" applyFont="1" applyBorder="1" applyAlignment="1">
      <alignment horizontal="center" vertical="center" wrapText="1"/>
      <protection/>
    </xf>
    <xf numFmtId="49" fontId="3" fillId="0" borderId="5" xfId="27" applyNumberFormat="1" applyFont="1" applyBorder="1" applyAlignment="1">
      <alignment horizontal="center" vertical="center" wrapText="1"/>
      <protection/>
    </xf>
    <xf numFmtId="0" fontId="4" fillId="0" borderId="5" xfId="27" applyFont="1" applyBorder="1" applyAlignment="1">
      <alignment horizontal="center" vertical="center" wrapText="1"/>
      <protection/>
    </xf>
    <xf numFmtId="49" fontId="4" fillId="0" borderId="5" xfId="27" applyNumberFormat="1" applyFont="1" applyBorder="1" applyAlignment="1">
      <alignment horizontal="center" vertical="center" wrapText="1"/>
      <protection/>
    </xf>
    <xf numFmtId="0" fontId="3" fillId="0" borderId="5" xfId="27" applyFont="1" applyBorder="1" applyAlignment="1">
      <alignment horizontal="left" vertical="center" wrapText="1"/>
      <protection/>
    </xf>
    <xf numFmtId="49" fontId="3" fillId="0" borderId="5" xfId="27" applyNumberFormat="1" applyFont="1" applyBorder="1" applyAlignment="1">
      <alignment horizontal="left" vertical="center" wrapText="1"/>
      <protection/>
    </xf>
    <xf numFmtId="0" fontId="3" fillId="0" borderId="5" xfId="27" applyFont="1" applyBorder="1" applyAlignment="1">
      <alignment horizontal="left" vertical="center"/>
      <protection/>
    </xf>
    <xf numFmtId="0" fontId="10" fillId="0" borderId="5" xfId="27" applyFont="1" applyBorder="1" applyAlignment="1">
      <alignment horizontal="right" vertical="center" wrapText="1"/>
      <protection/>
    </xf>
    <xf numFmtId="49" fontId="10" fillId="0" borderId="5" xfId="27" applyNumberFormat="1" applyFont="1" applyBorder="1" applyAlignment="1">
      <alignment horizontal="center" vertical="center" wrapText="1"/>
      <protection/>
    </xf>
    <xf numFmtId="49" fontId="3" fillId="0" borderId="5" xfId="27" applyNumberFormat="1" applyFont="1" applyBorder="1" applyAlignment="1">
      <alignment horizontal="center" vertical="center"/>
      <protection/>
    </xf>
    <xf numFmtId="3" fontId="3" fillId="0" borderId="5" xfId="27" applyNumberFormat="1" applyFont="1" applyBorder="1" applyAlignment="1">
      <alignment horizontal="right" vertical="center"/>
      <protection/>
    </xf>
    <xf numFmtId="0" fontId="10" fillId="0" borderId="5" xfId="27" applyFont="1" applyBorder="1" applyAlignment="1">
      <alignment horizontal="left" vertical="center" wrapText="1"/>
      <protection/>
    </xf>
    <xf numFmtId="49" fontId="10" fillId="0" borderId="5" xfId="27" applyNumberFormat="1" applyFont="1" applyBorder="1" applyAlignment="1">
      <alignment horizontal="center" vertical="center"/>
      <protection/>
    </xf>
    <xf numFmtId="49" fontId="6" fillId="0" borderId="5" xfId="27" applyNumberFormat="1" applyFont="1" applyBorder="1" applyAlignment="1">
      <alignment horizontal="center" vertical="center"/>
      <protection/>
    </xf>
    <xf numFmtId="0" fontId="3" fillId="0" borderId="0" xfId="27" applyFont="1" applyAlignment="1">
      <alignment horizontal="left" vertical="center" wrapText="1"/>
      <protection/>
    </xf>
    <xf numFmtId="49" fontId="3" fillId="0" borderId="0" xfId="27" applyNumberFormat="1" applyFont="1" applyAlignment="1">
      <alignment horizontal="left" vertical="center" wrapText="1"/>
      <protection/>
    </xf>
    <xf numFmtId="0" fontId="4" fillId="0" borderId="0" xfId="27" applyFont="1" applyAlignment="1">
      <alignment horizontal="left" vertical="center" wrapText="1"/>
      <protection/>
    </xf>
    <xf numFmtId="0" fontId="4" fillId="0" borderId="0" xfId="26" applyFont="1" applyAlignment="1">
      <alignment vertical="center" wrapText="1"/>
      <protection/>
    </xf>
    <xf numFmtId="49" fontId="4" fillId="0" borderId="0" xfId="26" applyNumberFormat="1" applyFont="1" applyAlignment="1">
      <alignment vertical="center" wrapText="1"/>
      <protection/>
    </xf>
    <xf numFmtId="1" fontId="4" fillId="0" borderId="0" xfId="26" applyNumberFormat="1" applyFont="1" applyAlignment="1">
      <alignment vertical="center" wrapText="1"/>
      <protection/>
    </xf>
    <xf numFmtId="0" fontId="4" fillId="0" borderId="0" xfId="28" applyFont="1">
      <alignment/>
      <protection/>
    </xf>
    <xf numFmtId="1" fontId="4" fillId="0" borderId="0" xfId="28" applyNumberFormat="1" applyFont="1" applyAlignment="1">
      <alignment vertical="center" wrapText="1"/>
      <protection/>
    </xf>
    <xf numFmtId="1" fontId="4" fillId="0" borderId="0" xfId="28" applyNumberFormat="1" applyFont="1" applyAlignment="1">
      <alignment horizontal="left" vertical="center" wrapText="1"/>
      <protection/>
    </xf>
    <xf numFmtId="0" fontId="4" fillId="0" borderId="0" xfId="28" applyFont="1" applyAlignment="1">
      <alignment vertical="center" wrapText="1"/>
      <protection/>
    </xf>
    <xf numFmtId="0" fontId="4" fillId="0" borderId="0" xfId="28" applyFont="1" applyAlignment="1">
      <alignment horizontal="left" vertical="center" wrapText="1"/>
      <protection/>
    </xf>
    <xf numFmtId="0" fontId="4" fillId="0" borderId="0" xfId="33" applyFont="1" applyAlignment="1">
      <alignment horizontal="centerContinuous" vertical="center"/>
      <protection/>
    </xf>
    <xf numFmtId="49" fontId="4" fillId="0" borderId="0" xfId="33" applyNumberFormat="1" applyFont="1" applyAlignment="1">
      <alignment horizontal="centerContinuous" wrapText="1"/>
      <protection/>
    </xf>
    <xf numFmtId="0" fontId="4" fillId="0" borderId="0" xfId="33" applyFont="1" applyAlignment="1">
      <alignment horizontal="centerContinuous"/>
      <protection/>
    </xf>
    <xf numFmtId="0" fontId="3" fillId="0" borderId="7" xfId="33" applyFont="1" applyBorder="1" applyAlignment="1">
      <alignment horizontal="centerContinuous" vertical="center" wrapText="1"/>
      <protection/>
    </xf>
    <xf numFmtId="0" fontId="3" fillId="4" borderId="31" xfId="33" applyFont="1" applyFill="1" applyBorder="1" applyAlignment="1">
      <alignment horizontal="centerContinuous" vertical="center" wrapText="1"/>
      <protection/>
    </xf>
    <xf numFmtId="0" fontId="3" fillId="0" borderId="0" xfId="33" applyFont="1" applyAlignment="1">
      <alignment horizontal="centerContinuous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5" xfId="33" applyFont="1" applyBorder="1" applyAlignment="1">
      <alignment horizontal="center" vertical="center" wrapText="1"/>
      <protection/>
    </xf>
    <xf numFmtId="0" fontId="3" fillId="0" borderId="5" xfId="33" applyFont="1" applyBorder="1" applyAlignment="1">
      <alignment horizontal="centerContinuous" vertical="center" wrapText="1"/>
      <protection/>
    </xf>
    <xf numFmtId="0" fontId="3" fillId="4" borderId="26" xfId="33" applyFont="1" applyFill="1" applyBorder="1" applyAlignment="1">
      <alignment horizontal="center" vertical="center" wrapText="1"/>
      <protection/>
    </xf>
    <xf numFmtId="0" fontId="3" fillId="4" borderId="22" xfId="33" applyFont="1" applyFill="1" applyBorder="1" applyAlignment="1">
      <alignment horizontal="centerContinuous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49" fontId="3" fillId="0" borderId="19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6" xfId="33" applyFont="1" applyBorder="1" applyAlignment="1">
      <alignment horizontal="center" vertical="center" wrapText="1"/>
      <protection/>
    </xf>
    <xf numFmtId="49" fontId="3" fillId="0" borderId="7" xfId="33" applyNumberFormat="1" applyFont="1" applyBorder="1" applyAlignment="1">
      <alignment horizontal="center" vertical="center" wrapText="1"/>
      <protection/>
    </xf>
    <xf numFmtId="49" fontId="4" fillId="4" borderId="7" xfId="33" applyNumberFormat="1" applyFont="1" applyFill="1" applyBorder="1" applyAlignment="1">
      <alignment horizontal="center" vertical="center" wrapText="1"/>
      <protection/>
    </xf>
    <xf numFmtId="49" fontId="4" fillId="0" borderId="8" xfId="33" applyNumberFormat="1" applyFont="1" applyBorder="1" applyAlignment="1">
      <alignment horizontal="center" vertical="center" wrapText="1"/>
      <protection/>
    </xf>
    <xf numFmtId="0" fontId="3" fillId="0" borderId="9" xfId="33" applyFont="1" applyBorder="1" applyAlignment="1">
      <alignment vertical="center" wrapText="1"/>
      <protection/>
    </xf>
    <xf numFmtId="49" fontId="3" fillId="0" borderId="5" xfId="33" applyNumberFormat="1" applyFont="1" applyBorder="1" applyAlignment="1">
      <alignment horizontal="center" vertical="center" wrapText="1"/>
      <protection/>
    </xf>
    <xf numFmtId="0" fontId="4" fillId="0" borderId="9" xfId="33" applyFont="1" applyBorder="1" applyAlignment="1">
      <alignment vertical="center" wrapText="1"/>
      <protection/>
    </xf>
    <xf numFmtId="49" fontId="4" fillId="0" borderId="5" xfId="33" applyNumberFormat="1" applyFont="1" applyBorder="1" applyAlignment="1">
      <alignment horizontal="center" vertical="center" wrapText="1"/>
      <protection/>
    </xf>
    <xf numFmtId="0" fontId="4" fillId="0" borderId="9" xfId="33" applyFont="1" applyBorder="1" applyAlignment="1">
      <alignment wrapText="1"/>
      <protection/>
    </xf>
    <xf numFmtId="49" fontId="4" fillId="0" borderId="5" xfId="33" applyNumberFormat="1" applyFont="1" applyBorder="1" applyAlignment="1">
      <alignment horizontal="center" wrapText="1"/>
      <protection/>
    </xf>
    <xf numFmtId="0" fontId="4" fillId="0" borderId="14" xfId="33" applyFont="1" applyBorder="1" applyAlignment="1">
      <alignment vertical="center" wrapText="1"/>
      <protection/>
    </xf>
    <xf numFmtId="49" fontId="4" fillId="0" borderId="12" xfId="33" applyNumberFormat="1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vertical="center" wrapText="1"/>
      <protection/>
    </xf>
    <xf numFmtId="49" fontId="3" fillId="0" borderId="17" xfId="33" applyNumberFormat="1" applyFont="1" applyBorder="1" applyAlignment="1">
      <alignment horizontal="center" vertical="center" wrapText="1"/>
      <protection/>
    </xf>
    <xf numFmtId="0" fontId="3" fillId="0" borderId="0" xfId="33" applyFont="1" applyAlignment="1">
      <alignment vertical="center" wrapText="1"/>
      <protection/>
    </xf>
    <xf numFmtId="49" fontId="3" fillId="0" borderId="0" xfId="33" applyNumberFormat="1" applyFont="1" applyAlignment="1">
      <alignment horizontal="center" vertical="center" wrapText="1"/>
      <protection/>
    </xf>
    <xf numFmtId="3" fontId="4" fillId="0" borderId="0" xfId="33" applyNumberFormat="1" applyFont="1" applyAlignment="1">
      <alignment vertical="center"/>
      <protection/>
    </xf>
    <xf numFmtId="0" fontId="3" fillId="0" borderId="0" xfId="33" applyFont="1" applyAlignment="1">
      <alignment horizontal="left" vertical="center"/>
      <protection/>
    </xf>
    <xf numFmtId="0" fontId="3" fillId="0" borderId="0" xfId="33" applyFont="1" applyAlignment="1">
      <alignment horizontal="left" vertical="center" wrapText="1"/>
      <protection/>
    </xf>
    <xf numFmtId="0" fontId="4" fillId="0" borderId="0" xfId="33" applyFont="1" applyAlignment="1">
      <alignment wrapText="1"/>
      <protection/>
    </xf>
    <xf numFmtId="49" fontId="4" fillId="0" borderId="0" xfId="33" applyNumberFormat="1" applyFont="1" applyAlignment="1">
      <alignment horizontal="center" wrapText="1"/>
      <protection/>
    </xf>
    <xf numFmtId="0" fontId="4" fillId="0" borderId="0" xfId="32" applyFont="1" applyAlignment="1">
      <alignment horizontal="centerContinuous"/>
      <protection/>
    </xf>
    <xf numFmtId="0" fontId="3" fillId="0" borderId="0" xfId="32" applyFont="1" applyAlignment="1">
      <alignment wrapText="1"/>
      <protection/>
    </xf>
    <xf numFmtId="1" fontId="4" fillId="0" borderId="0" xfId="32" applyNumberFormat="1" applyFont="1">
      <alignment/>
      <protection/>
    </xf>
    <xf numFmtId="0" fontId="3" fillId="0" borderId="0" xfId="32" applyFont="1" applyAlignment="1">
      <alignment horizontal="right" vertical="center" wrapText="1"/>
      <protection/>
    </xf>
    <xf numFmtId="0" fontId="4" fillId="0" borderId="9" xfId="30" applyFont="1" applyBorder="1" applyAlignment="1">
      <alignment vertical="top" wrapText="1"/>
      <protection/>
    </xf>
    <xf numFmtId="0" fontId="4" fillId="0" borderId="5" xfId="30" applyFont="1" applyBorder="1" applyAlignment="1">
      <alignment horizontal="left" vertical="top" wrapText="1"/>
      <protection/>
    </xf>
    <xf numFmtId="49" fontId="3" fillId="0" borderId="0" xfId="30" applyNumberFormat="1" applyFont="1" applyAlignment="1">
      <alignment vertical="top" wrapText="1"/>
      <protection/>
    </xf>
    <xf numFmtId="1" fontId="4" fillId="0" borderId="0" xfId="30" applyNumberFormat="1" applyFont="1" applyAlignment="1">
      <alignment vertical="top" wrapText="1"/>
      <protection/>
    </xf>
    <xf numFmtId="0" fontId="4" fillId="0" borderId="0" xfId="30" applyFont="1" applyAlignment="1">
      <alignment horizontal="left" vertical="top" wrapText="1"/>
      <protection/>
    </xf>
    <xf numFmtId="0" fontId="17" fillId="0" borderId="0" xfId="30" applyFont="1" applyAlignment="1">
      <alignment vertical="top"/>
      <protection/>
    </xf>
    <xf numFmtId="49" fontId="4" fillId="3" borderId="5" xfId="34" applyNumberFormat="1" applyFont="1" applyFill="1" applyBorder="1" applyAlignment="1" applyProtection="1">
      <alignment horizontal="left" vertical="center" wrapText="1"/>
      <protection locked="0"/>
    </xf>
    <xf numFmtId="14" fontId="4" fillId="3" borderId="5" xfId="34" applyNumberFormat="1" applyFont="1" applyFill="1" applyBorder="1" applyAlignment="1" applyProtection="1">
      <alignment horizontal="centerContinuous" vertical="center" wrapText="1"/>
      <protection locked="0"/>
    </xf>
    <xf numFmtId="49" fontId="4" fillId="3" borderId="5" xfId="34" applyNumberFormat="1" applyFont="1" applyFill="1" applyBorder="1" applyProtection="1">
      <alignment/>
      <protection locked="0"/>
    </xf>
    <xf numFmtId="166" fontId="9" fillId="5" borderId="0" xfId="0" applyNumberFormat="1" applyFont="1" applyFill="1"/>
    <xf numFmtId="166" fontId="9" fillId="0" borderId="0" xfId="0" applyNumberFormat="1" applyFont="1"/>
    <xf numFmtId="3" fontId="3" fillId="3" borderId="7" xfId="30" applyNumberFormat="1" applyFont="1" applyFill="1" applyBorder="1" applyAlignment="1" applyProtection="1">
      <alignment vertical="top"/>
      <protection locked="0"/>
    </xf>
    <xf numFmtId="3" fontId="3" fillId="3" borderId="8" xfId="30" applyNumberFormat="1" applyFont="1" applyFill="1" applyBorder="1" applyAlignment="1" applyProtection="1">
      <alignment vertical="top"/>
      <protection locked="0"/>
    </xf>
    <xf numFmtId="3" fontId="3" fillId="0" borderId="5" xfId="33" applyNumberFormat="1" applyFont="1" applyBorder="1" applyAlignment="1">
      <alignment vertical="center"/>
      <protection/>
    </xf>
    <xf numFmtId="3" fontId="3" fillId="3" borderId="5" xfId="30" applyNumberFormat="1" applyFont="1" applyFill="1" applyBorder="1" applyAlignment="1" applyProtection="1">
      <alignment vertical="center"/>
      <protection locked="0"/>
    </xf>
    <xf numFmtId="3" fontId="3" fillId="0" borderId="13" xfId="33" applyNumberFormat="1" applyFont="1" applyBorder="1" applyAlignment="1">
      <alignment vertical="center"/>
      <protection/>
    </xf>
    <xf numFmtId="3" fontId="3" fillId="0" borderId="17" xfId="33" applyNumberFormat="1" applyFont="1" applyBorder="1" applyAlignment="1">
      <alignment vertical="center"/>
      <protection/>
    </xf>
    <xf numFmtId="3" fontId="3" fillId="0" borderId="25" xfId="33" applyNumberFormat="1" applyFont="1" applyBorder="1" applyAlignment="1">
      <alignment vertical="center"/>
      <protection/>
    </xf>
    <xf numFmtId="0" fontId="23" fillId="6" borderId="35" xfId="34" applyFont="1" applyFill="1" applyBorder="1" applyAlignment="1">
      <alignment horizontal="center" vertical="center"/>
      <protection/>
    </xf>
    <xf numFmtId="0" fontId="4" fillId="0" borderId="35" xfId="0" applyFont="1" applyBorder="1" applyAlignment="1">
      <alignment vertical="center" wrapText="1"/>
    </xf>
    <xf numFmtId="0" fontId="4" fillId="0" borderId="35" xfId="34" applyFont="1" applyBorder="1" applyAlignment="1">
      <alignment horizontal="center" vertical="center" wrapText="1"/>
      <protection/>
    </xf>
    <xf numFmtId="0" fontId="24" fillId="7" borderId="35" xfId="0" applyFont="1" applyFill="1" applyBorder="1" applyAlignment="1">
      <alignment horizontal="center" vertical="center" wrapText="1"/>
    </xf>
    <xf numFmtId="3" fontId="4" fillId="0" borderId="7" xfId="30" applyNumberFormat="1" applyFont="1" applyBorder="1" applyAlignment="1">
      <alignment vertical="top" wrapText="1"/>
      <protection/>
    </xf>
    <xf numFmtId="3" fontId="4" fillId="0" borderId="8" xfId="30" applyNumberFormat="1" applyFont="1" applyBorder="1" applyAlignment="1">
      <alignment vertical="top" wrapText="1"/>
      <protection/>
    </xf>
    <xf numFmtId="3" fontId="4" fillId="0" borderId="5" xfId="30" applyNumberFormat="1" applyFont="1" applyBorder="1" applyAlignment="1">
      <alignment vertical="top" wrapText="1"/>
      <protection/>
    </xf>
    <xf numFmtId="3" fontId="4" fillId="0" borderId="13" xfId="30" applyNumberFormat="1" applyFont="1" applyBorder="1" applyAlignment="1">
      <alignment vertical="top" wrapText="1"/>
      <protection/>
    </xf>
    <xf numFmtId="3" fontId="10" fillId="0" borderId="5" xfId="30" applyNumberFormat="1" applyFont="1" applyBorder="1" applyAlignment="1">
      <alignment vertical="top" wrapText="1"/>
      <protection/>
    </xf>
    <xf numFmtId="3" fontId="10" fillId="0" borderId="13" xfId="30" applyNumberFormat="1" applyFont="1" applyBorder="1" applyAlignment="1">
      <alignment vertical="top" wrapText="1"/>
      <protection/>
    </xf>
    <xf numFmtId="3" fontId="3" fillId="0" borderId="5" xfId="30" applyNumberFormat="1" applyFont="1" applyBorder="1" applyAlignment="1">
      <alignment vertical="top" wrapText="1"/>
      <protection/>
    </xf>
    <xf numFmtId="3" fontId="3" fillId="0" borderId="13" xfId="30" applyNumberFormat="1" applyFont="1" applyBorder="1" applyAlignment="1">
      <alignment vertical="top" wrapText="1"/>
      <protection/>
    </xf>
    <xf numFmtId="3" fontId="3" fillId="0" borderId="12" xfId="30" applyNumberFormat="1" applyFont="1" applyBorder="1" applyAlignment="1">
      <alignment vertical="top" wrapText="1"/>
      <protection/>
    </xf>
    <xf numFmtId="3" fontId="3" fillId="0" borderId="15" xfId="30" applyNumberFormat="1" applyFont="1" applyBorder="1" applyAlignment="1">
      <alignment vertical="top" wrapText="1"/>
      <protection/>
    </xf>
    <xf numFmtId="3" fontId="3" fillId="0" borderId="17" xfId="30" applyNumberFormat="1" applyFont="1" applyBorder="1" applyAlignment="1">
      <alignment vertical="center" wrapText="1"/>
      <protection/>
    </xf>
    <xf numFmtId="3" fontId="3" fillId="0" borderId="25" xfId="30" applyNumberFormat="1" applyFont="1" applyBorder="1" applyAlignment="1">
      <alignment vertical="center" wrapText="1"/>
      <protection/>
    </xf>
    <xf numFmtId="3" fontId="4" fillId="4" borderId="7" xfId="24" applyNumberFormat="1" applyFont="1" applyFill="1" applyBorder="1" applyAlignment="1">
      <alignment vertical="top" wrapText="1"/>
      <protection/>
    </xf>
    <xf numFmtId="3" fontId="4" fillId="4" borderId="8" xfId="24" applyNumberFormat="1" applyFont="1" applyFill="1" applyBorder="1" applyAlignment="1">
      <alignment vertical="top" wrapText="1"/>
      <protection/>
    </xf>
    <xf numFmtId="3" fontId="4" fillId="4" borderId="5" xfId="24" applyNumberFormat="1" applyFont="1" applyFill="1" applyBorder="1" applyAlignment="1">
      <alignment vertical="top" wrapText="1"/>
      <protection/>
    </xf>
    <xf numFmtId="3" fontId="4" fillId="4" borderId="13" xfId="24" applyNumberFormat="1" applyFont="1" applyFill="1" applyBorder="1" applyAlignment="1">
      <alignment vertical="top" wrapText="1"/>
      <protection/>
    </xf>
    <xf numFmtId="3" fontId="10" fillId="0" borderId="5" xfId="30" applyNumberFormat="1" applyFont="1" applyBorder="1" applyAlignment="1">
      <alignment vertical="center" wrapText="1"/>
      <protection/>
    </xf>
    <xf numFmtId="3" fontId="10" fillId="0" borderId="13" xfId="30" applyNumberFormat="1" applyFont="1" applyBorder="1" applyAlignment="1">
      <alignment vertical="center" wrapText="1"/>
      <protection/>
    </xf>
    <xf numFmtId="3" fontId="3" fillId="0" borderId="5" xfId="24" applyNumberFormat="1" applyFont="1" applyBorder="1" applyAlignment="1">
      <alignment vertical="top" wrapText="1"/>
      <protection/>
    </xf>
    <xf numFmtId="3" fontId="3" fillId="0" borderId="13" xfId="24" applyNumberFormat="1" applyFont="1" applyBorder="1" applyAlignment="1">
      <alignment vertical="top" wrapText="1"/>
      <protection/>
    </xf>
    <xf numFmtId="3" fontId="4" fillId="0" borderId="5" xfId="24" applyNumberFormat="1" applyFont="1" applyBorder="1" applyAlignment="1">
      <alignment vertical="top" wrapText="1"/>
      <protection/>
    </xf>
    <xf numFmtId="3" fontId="4" fillId="0" borderId="13" xfId="24" applyNumberFormat="1" applyFont="1" applyBorder="1" applyAlignment="1">
      <alignment vertical="top" wrapText="1"/>
      <protection/>
    </xf>
    <xf numFmtId="3" fontId="4" fillId="0" borderId="12" xfId="24" applyNumberFormat="1" applyFont="1" applyBorder="1" applyAlignment="1">
      <alignment vertical="top" wrapText="1"/>
      <protection/>
    </xf>
    <xf numFmtId="3" fontId="4" fillId="0" borderId="15" xfId="24" applyNumberFormat="1" applyFont="1" applyBorder="1" applyAlignment="1">
      <alignment vertical="top" wrapText="1"/>
      <protection/>
    </xf>
    <xf numFmtId="3" fontId="4" fillId="0" borderId="7" xfId="24" applyNumberFormat="1" applyFont="1" applyBorder="1" applyAlignment="1">
      <alignment vertical="top" wrapText="1"/>
      <protection/>
    </xf>
    <xf numFmtId="3" fontId="4" fillId="0" borderId="8" xfId="24" applyNumberFormat="1" applyFont="1" applyBorder="1" applyAlignment="1">
      <alignment vertical="top" wrapText="1"/>
      <protection/>
    </xf>
    <xf numFmtId="3" fontId="4" fillId="0" borderId="13" xfId="30" applyNumberFormat="1" applyFont="1" applyBorder="1" applyAlignment="1">
      <alignment vertical="top"/>
      <protection/>
    </xf>
    <xf numFmtId="3" fontId="4" fillId="0" borderId="5" xfId="24" applyNumberFormat="1" applyFont="1" applyBorder="1" applyAlignment="1">
      <alignment vertical="top"/>
      <protection/>
    </xf>
    <xf numFmtId="3" fontId="4" fillId="0" borderId="13" xfId="24" applyNumberFormat="1" applyFont="1" applyBorder="1" applyAlignment="1">
      <alignment vertical="top"/>
      <protection/>
    </xf>
    <xf numFmtId="3" fontId="4" fillId="0" borderId="12" xfId="24" applyNumberFormat="1" applyFont="1" applyBorder="1" applyAlignment="1">
      <alignment vertical="top"/>
      <protection/>
    </xf>
    <xf numFmtId="3" fontId="4" fillId="0" borderId="15" xfId="24" applyNumberFormat="1" applyFont="1" applyBorder="1" applyAlignment="1">
      <alignment vertical="top"/>
      <protection/>
    </xf>
    <xf numFmtId="3" fontId="10" fillId="0" borderId="5" xfId="32" applyNumberFormat="1" applyFont="1" applyBorder="1" applyAlignment="1">
      <alignment vertical="center"/>
      <protection/>
    </xf>
    <xf numFmtId="3" fontId="10" fillId="0" borderId="13" xfId="32" applyNumberFormat="1" applyFont="1" applyBorder="1" applyAlignment="1">
      <alignment vertical="center"/>
      <protection/>
    </xf>
    <xf numFmtId="3" fontId="3" fillId="0" borderId="17" xfId="32" applyNumberFormat="1" applyFont="1" applyBorder="1" applyAlignment="1">
      <alignment vertical="center"/>
      <protection/>
    </xf>
    <xf numFmtId="3" fontId="3" fillId="0" borderId="25" xfId="32" applyNumberFormat="1" applyFont="1" applyBorder="1" applyAlignment="1">
      <alignment vertical="center"/>
      <protection/>
    </xf>
    <xf numFmtId="3" fontId="4" fillId="0" borderId="7" xfId="32" applyNumberFormat="1" applyFont="1" applyBorder="1" applyAlignment="1">
      <alignment vertical="center"/>
      <protection/>
    </xf>
    <xf numFmtId="3" fontId="4" fillId="0" borderId="8" xfId="32" applyNumberFormat="1" applyFont="1" applyBorder="1" applyAlignment="1">
      <alignment vertical="center"/>
      <protection/>
    </xf>
    <xf numFmtId="3" fontId="10" fillId="0" borderId="12" xfId="32" applyNumberFormat="1" applyFont="1" applyBorder="1" applyAlignment="1">
      <alignment vertical="center"/>
      <protection/>
    </xf>
    <xf numFmtId="3" fontId="10" fillId="0" borderId="15" xfId="32" applyNumberFormat="1" applyFont="1" applyBorder="1" applyAlignment="1">
      <alignment vertical="center"/>
      <protection/>
    </xf>
    <xf numFmtId="3" fontId="3" fillId="3" borderId="13" xfId="30" applyNumberFormat="1" applyFont="1" applyFill="1" applyBorder="1" applyAlignment="1" applyProtection="1">
      <alignment vertical="center"/>
      <protection locked="0"/>
    </xf>
    <xf numFmtId="3" fontId="10" fillId="3" borderId="5" xfId="30" applyNumberFormat="1" applyFont="1" applyFill="1" applyBorder="1" applyAlignment="1" applyProtection="1">
      <alignment vertical="center"/>
      <protection locked="0"/>
    </xf>
    <xf numFmtId="3" fontId="10" fillId="3" borderId="13" xfId="30" applyNumberFormat="1" applyFont="1" applyFill="1" applyBorder="1" applyAlignment="1" applyProtection="1">
      <alignment vertical="center"/>
      <protection locked="0"/>
    </xf>
    <xf numFmtId="4" fontId="4" fillId="0" borderId="35" xfId="34" applyNumberFormat="1" applyFont="1" applyBorder="1" applyAlignment="1">
      <alignment horizontal="right" vertical="center" wrapText="1" indent="1"/>
      <protection/>
    </xf>
    <xf numFmtId="10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0" fontId="25" fillId="7" borderId="36" xfId="0" applyFont="1" applyFill="1" applyBorder="1" applyAlignment="1">
      <alignment horizontal="left" vertical="center"/>
    </xf>
    <xf numFmtId="0" fontId="25" fillId="7" borderId="37" xfId="0" applyFont="1" applyFill="1" applyBorder="1" applyAlignment="1">
      <alignment horizontal="left" vertical="center"/>
    </xf>
    <xf numFmtId="0" fontId="26" fillId="7" borderId="38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5" xfId="34" applyNumberFormat="1" applyFont="1" applyBorder="1" applyAlignment="1">
      <alignment horizontal="right" vertical="center" wrapText="1" indent="1"/>
      <protection/>
    </xf>
    <xf numFmtId="0" fontId="24" fillId="7" borderId="38" xfId="0" applyFont="1" applyFill="1" applyBorder="1" applyAlignment="1">
      <alignment horizontal="center" vertical="center" wrapText="1"/>
    </xf>
    <xf numFmtId="4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3" fontId="3" fillId="0" borderId="12" xfId="33" applyNumberFormat="1" applyFont="1" applyBorder="1" applyAlignment="1">
      <alignment vertical="center"/>
      <protection/>
    </xf>
    <xf numFmtId="3" fontId="3" fillId="4" borderId="5" xfId="33" applyNumberFormat="1" applyFont="1" applyFill="1" applyBorder="1" applyAlignment="1">
      <alignment vertical="center"/>
      <protection/>
    </xf>
    <xf numFmtId="3" fontId="4" fillId="0" borderId="11" xfId="31" applyNumberFormat="1" applyFont="1" applyBorder="1" applyAlignment="1">
      <alignment wrapText="1"/>
      <protection/>
    </xf>
    <xf numFmtId="3" fontId="4" fillId="0" borderId="22" xfId="31" applyNumberFormat="1" applyFont="1" applyBorder="1" applyAlignment="1">
      <alignment wrapText="1"/>
      <protection/>
    </xf>
    <xf numFmtId="3" fontId="3" fillId="0" borderId="19" xfId="31" applyNumberFormat="1" applyFont="1" applyBorder="1" applyAlignment="1">
      <alignment wrapText="1"/>
      <protection/>
    </xf>
    <xf numFmtId="3" fontId="3" fillId="0" borderId="20" xfId="31" applyNumberFormat="1" applyFont="1" applyBorder="1" applyAlignment="1">
      <alignment wrapText="1"/>
      <protection/>
    </xf>
    <xf numFmtId="3" fontId="3" fillId="0" borderId="12" xfId="31" applyNumberFormat="1" applyFont="1" applyBorder="1" applyAlignment="1">
      <alignment wrapText="1"/>
      <protection/>
    </xf>
    <xf numFmtId="3" fontId="3" fillId="0" borderId="15" xfId="31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center" vertical="center"/>
    </xf>
    <xf numFmtId="0" fontId="29" fillId="10" borderId="39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3" fontId="30" fillId="0" borderId="39" xfId="0" applyNumberFormat="1" applyFont="1" applyBorder="1" applyAlignment="1">
      <alignment horizontal="right" vertical="center" indent="1"/>
    </xf>
    <xf numFmtId="4" fontId="30" fillId="0" borderId="39" xfId="0" applyNumberFormat="1" applyFont="1" applyBorder="1" applyAlignment="1">
      <alignment horizontal="right" vertical="center" indent="1"/>
    </xf>
    <xf numFmtId="0" fontId="31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3" fontId="4" fillId="0" borderId="35" xfId="34" applyNumberFormat="1" applyFont="1" applyBorder="1" applyAlignment="1">
      <alignment horizontal="right" vertical="center" wrapText="1" indent="1"/>
      <protection/>
    </xf>
    <xf numFmtId="0" fontId="4" fillId="12" borderId="5" xfId="27" applyFont="1" applyFill="1" applyBorder="1" applyAlignment="1" applyProtection="1">
      <alignment horizontal="left" vertical="center" wrapText="1"/>
      <protection locked="0"/>
    </xf>
    <xf numFmtId="49" fontId="4" fillId="12" borderId="5" xfId="27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34" applyFont="1" applyBorder="1" applyAlignment="1">
      <alignment horizontal="centerContinuous" vertical="center" wrapText="1"/>
      <protection/>
    </xf>
    <xf numFmtId="0" fontId="4" fillId="0" borderId="41" xfId="34" applyFont="1" applyBorder="1" applyAlignment="1">
      <alignment horizontal="centerContinuous" vertical="center" wrapText="1"/>
      <protection/>
    </xf>
    <xf numFmtId="49" fontId="32" fillId="0" borderId="40" xfId="34" applyNumberFormat="1" applyFont="1" applyBorder="1" applyAlignment="1">
      <alignment horizontal="centerContinuous"/>
      <protection/>
    </xf>
    <xf numFmtId="0" fontId="33" fillId="0" borderId="41" xfId="34" applyFont="1" applyBorder="1" applyAlignment="1">
      <alignment horizontal="centerContinuous" vertical="center" wrapText="1"/>
      <protection/>
    </xf>
    <xf numFmtId="0" fontId="32" fillId="0" borderId="40" xfId="34" applyFont="1" applyBorder="1" applyAlignment="1">
      <alignment horizontal="centerContinuous" vertical="center" wrapText="1"/>
      <protection/>
    </xf>
    <xf numFmtId="0" fontId="28" fillId="0" borderId="0" xfId="0" applyFont="1"/>
    <xf numFmtId="49" fontId="34" fillId="3" borderId="42" xfId="22" applyNumberFormat="1" applyFont="1" applyFill="1" applyBorder="1" applyAlignment="1" applyProtection="1">
      <alignment/>
      <protection locked="0"/>
    </xf>
    <xf numFmtId="49" fontId="34" fillId="3" borderId="2" xfId="22" applyNumberFormat="1" applyFont="1" applyFill="1" applyBorder="1" applyAlignment="1" applyProtection="1">
      <alignment/>
      <protection locked="0"/>
    </xf>
    <xf numFmtId="49" fontId="34" fillId="3" borderId="5" xfId="22" applyNumberFormat="1" applyFont="1" applyFill="1" applyBorder="1" applyAlignment="1" applyProtection="1">
      <alignment/>
      <protection locked="0"/>
    </xf>
    <xf numFmtId="0" fontId="21" fillId="0" borderId="0" xfId="31" applyFont="1" applyAlignment="1">
      <alignment wrapText="1"/>
      <protection/>
    </xf>
    <xf numFmtId="0" fontId="20" fillId="0" borderId="0" xfId="31" applyFont="1" applyAlignment="1">
      <alignment horizontal="left" wrapText="1"/>
      <protection/>
    </xf>
    <xf numFmtId="0" fontId="4" fillId="0" borderId="0" xfId="30" applyFont="1" applyAlignment="1" applyProtection="1">
      <alignment horizontal="right" vertical="center" indent="2"/>
      <protection hidden="1"/>
    </xf>
    <xf numFmtId="0" fontId="4" fillId="0" borderId="0" xfId="30" applyFont="1" applyAlignment="1">
      <alignment horizontal="right" vertical="center" indent="2"/>
      <protection/>
    </xf>
    <xf numFmtId="0" fontId="4" fillId="0" borderId="0" xfId="30" applyFont="1" applyAlignment="1" applyProtection="1">
      <alignment vertical="top" wrapText="1"/>
      <protection locked="0"/>
    </xf>
    <xf numFmtId="165" fontId="4" fillId="0" borderId="0" xfId="30" applyNumberFormat="1" applyFont="1" applyAlignment="1">
      <alignment vertical="center"/>
      <protection/>
    </xf>
    <xf numFmtId="3" fontId="0" fillId="0" borderId="0" xfId="0" applyNumberFormat="1"/>
    <xf numFmtId="0" fontId="35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4" fillId="0" borderId="0" xfId="30" applyFont="1" applyAlignment="1" applyProtection="1">
      <alignment vertical="top" wrapText="1"/>
      <protection locked="0"/>
    </xf>
    <xf numFmtId="165" fontId="4" fillId="0" borderId="0" xfId="30" applyNumberFormat="1" applyFont="1" applyAlignment="1">
      <alignment horizontal="left" vertical="center"/>
      <protection/>
    </xf>
    <xf numFmtId="0" fontId="4" fillId="0" borderId="0" xfId="30" applyFont="1" applyAlignment="1">
      <alignment vertical="center"/>
      <protection/>
    </xf>
    <xf numFmtId="0" fontId="4" fillId="0" borderId="0" xfId="30" applyFont="1" applyAlignment="1">
      <alignment horizontal="left" vertical="center"/>
      <protection/>
    </xf>
    <xf numFmtId="49" fontId="4" fillId="0" borderId="0" xfId="30" applyNumberFormat="1" applyFont="1" applyAlignment="1" applyProtection="1">
      <alignment vertical="top" wrapText="1"/>
      <protection locked="0"/>
    </xf>
    <xf numFmtId="0" fontId="4" fillId="0" borderId="0" xfId="32" applyFont="1" applyAlignment="1">
      <alignment horizontal="left" wrapText="1"/>
      <protection/>
    </xf>
    <xf numFmtId="0" fontId="20" fillId="0" borderId="0" xfId="31" applyFont="1" applyAlignment="1">
      <alignment horizontal="left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5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23" xfId="33" applyFont="1" applyBorder="1" applyAlignment="1">
      <alignment horizontal="center" vertical="center" wrapText="1"/>
      <protection/>
    </xf>
    <xf numFmtId="0" fontId="3" fillId="0" borderId="21" xfId="33" applyFont="1" applyBorder="1" applyAlignment="1">
      <alignment horizontal="center" vertical="center" wrapText="1"/>
      <protection/>
    </xf>
    <xf numFmtId="49" fontId="3" fillId="0" borderId="30" xfId="33" applyNumberFormat="1" applyFont="1" applyBorder="1" applyAlignment="1">
      <alignment horizontal="center" vertical="center" wrapText="1"/>
      <protection/>
    </xf>
    <xf numFmtId="49" fontId="3" fillId="0" borderId="24" xfId="33" applyNumberFormat="1" applyFont="1" applyBorder="1" applyAlignment="1">
      <alignment horizontal="center" vertical="center" wrapText="1"/>
      <protection/>
    </xf>
    <xf numFmtId="49" fontId="3" fillId="0" borderId="11" xfId="33" applyNumberFormat="1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30" xfId="28" applyFont="1" applyBorder="1" applyAlignment="1">
      <alignment horizontal="center" vertical="center" wrapText="1"/>
      <protection/>
    </xf>
    <xf numFmtId="0" fontId="3" fillId="0" borderId="11" xfId="28" applyFont="1" applyBorder="1" applyAlignment="1">
      <alignment horizontal="center" vertical="center" wrapText="1"/>
      <protection/>
    </xf>
    <xf numFmtId="0" fontId="3" fillId="0" borderId="31" xfId="28" applyFont="1" applyBorder="1" applyAlignment="1">
      <alignment horizontal="center" vertical="center" wrapText="1"/>
      <protection/>
    </xf>
    <xf numFmtId="0" fontId="3" fillId="0" borderId="22" xfId="28" applyFont="1" applyBorder="1" applyAlignment="1">
      <alignment horizontal="center" vertical="center" wrapText="1"/>
      <protection/>
    </xf>
    <xf numFmtId="0" fontId="3" fillId="0" borderId="43" xfId="28" applyFont="1" applyBorder="1" applyAlignment="1">
      <alignment horizontal="center" vertical="center" wrapText="1"/>
      <protection/>
    </xf>
    <xf numFmtId="0" fontId="3" fillId="0" borderId="44" xfId="28" applyFont="1" applyBorder="1" applyAlignment="1">
      <alignment horizontal="center" vertical="center" wrapText="1"/>
      <protection/>
    </xf>
    <xf numFmtId="0" fontId="3" fillId="0" borderId="45" xfId="28" applyFont="1" applyBorder="1" applyAlignment="1">
      <alignment horizontal="center" vertical="center" wrapText="1"/>
      <protection/>
    </xf>
    <xf numFmtId="0" fontId="3" fillId="0" borderId="4" xfId="28" applyFont="1" applyBorder="1" applyAlignment="1">
      <alignment horizontal="center" vertical="center" wrapText="1"/>
      <protection/>
    </xf>
    <xf numFmtId="49" fontId="3" fillId="0" borderId="30" xfId="28" applyNumberFormat="1" applyFont="1" applyBorder="1" applyAlignment="1">
      <alignment horizontal="center" vertical="center" wrapText="1"/>
      <protection/>
    </xf>
    <xf numFmtId="49" fontId="3" fillId="0" borderId="11" xfId="28" applyNumberFormat="1" applyFont="1" applyBorder="1" applyAlignment="1">
      <alignment horizontal="center" vertical="center" wrapText="1"/>
      <protection/>
    </xf>
    <xf numFmtId="49" fontId="6" fillId="0" borderId="0" xfId="25" applyNumberFormat="1" applyFont="1" applyAlignment="1">
      <alignment horizontal="left" vertical="center" wrapText="1"/>
      <protection/>
    </xf>
    <xf numFmtId="1" fontId="3" fillId="0" borderId="7" xfId="25" applyNumberFormat="1" applyFont="1" applyBorder="1" applyAlignment="1">
      <alignment horizontal="center" vertical="center" wrapText="1"/>
      <protection/>
    </xf>
    <xf numFmtId="1" fontId="3" fillId="0" borderId="5" xfId="25" applyNumberFormat="1" applyFont="1" applyBorder="1" applyAlignment="1">
      <alignment horizontal="center" vertical="center" wrapText="1"/>
      <protection/>
    </xf>
    <xf numFmtId="0" fontId="3" fillId="0" borderId="6" xfId="25" applyFont="1" applyBorder="1" applyAlignment="1">
      <alignment horizontal="center" vertical="center" wrapText="1"/>
      <protection/>
    </xf>
    <xf numFmtId="0" fontId="3" fillId="0" borderId="9" xfId="25" applyFont="1" applyBorder="1" applyAlignment="1">
      <alignment horizontal="center" vertical="center" wrapText="1"/>
      <protection/>
    </xf>
    <xf numFmtId="49" fontId="3" fillId="0" borderId="7" xfId="25" applyNumberFormat="1" applyFont="1" applyBorder="1" applyAlignment="1">
      <alignment horizontal="center" vertical="center" wrapText="1"/>
      <protection/>
    </xf>
    <xf numFmtId="49" fontId="3" fillId="0" borderId="5" xfId="25" applyNumberFormat="1" applyFont="1" applyBorder="1" applyAlignment="1">
      <alignment horizontal="center" vertical="center" wrapText="1"/>
      <protection/>
    </xf>
    <xf numFmtId="0" fontId="3" fillId="0" borderId="7" xfId="25" applyFont="1" applyBorder="1" applyAlignment="1">
      <alignment horizontal="center" vertical="center" wrapText="1"/>
      <protection/>
    </xf>
    <xf numFmtId="0" fontId="3" fillId="0" borderId="5" xfId="25" applyFont="1" applyBorder="1" applyAlignment="1">
      <alignment horizontal="center" vertical="center" wrapText="1"/>
      <protection/>
    </xf>
    <xf numFmtId="0" fontId="3" fillId="0" borderId="8" xfId="25" applyFont="1" applyBorder="1" applyAlignment="1">
      <alignment horizontal="center" vertical="center" wrapText="1"/>
      <protection/>
    </xf>
    <xf numFmtId="0" fontId="3" fillId="0" borderId="13" xfId="25" applyFont="1" applyBorder="1" applyAlignment="1">
      <alignment horizontal="center" vertical="center" wrapText="1"/>
      <protection/>
    </xf>
    <xf numFmtId="0" fontId="3" fillId="0" borderId="6" xfId="26" applyFont="1" applyBorder="1" applyAlignment="1">
      <alignment horizontal="center" vertical="center" wrapText="1"/>
      <protection/>
    </xf>
    <xf numFmtId="0" fontId="3" fillId="0" borderId="9" xfId="26" applyFont="1" applyBorder="1" applyAlignment="1">
      <alignment horizontal="center" vertical="center" wrapText="1"/>
      <protection/>
    </xf>
    <xf numFmtId="49" fontId="6" fillId="0" borderId="0" xfId="26" applyNumberFormat="1" applyFont="1" applyAlignment="1">
      <alignment horizontal="left" vertical="top" wrapText="1"/>
      <protection/>
    </xf>
    <xf numFmtId="0" fontId="3" fillId="0" borderId="5" xfId="26" applyFont="1" applyBorder="1" applyAlignment="1">
      <alignment horizontal="center" vertical="center" wrapText="1"/>
      <protection/>
    </xf>
    <xf numFmtId="164" fontId="3" fillId="0" borderId="13" xfId="20" applyNumberFormat="1" applyFont="1" applyBorder="1" applyAlignment="1" applyProtection="1">
      <alignment horizontal="center" vertical="center" wrapText="1"/>
      <protection/>
    </xf>
    <xf numFmtId="49" fontId="3" fillId="0" borderId="7" xfId="26" applyNumberFormat="1" applyFont="1" applyBorder="1" applyAlignment="1">
      <alignment horizontal="center" vertical="center" wrapText="1"/>
      <protection/>
    </xf>
    <xf numFmtId="49" fontId="3" fillId="0" borderId="5" xfId="26" applyNumberFormat="1" applyFont="1" applyBorder="1" applyAlignment="1">
      <alignment horizontal="center" vertical="center" wrapText="1"/>
      <protection/>
    </xf>
    <xf numFmtId="0" fontId="4" fillId="0" borderId="0" xfId="30" applyFont="1" applyAlignment="1" applyProtection="1">
      <alignment vertical="center"/>
      <protection locked="0"/>
    </xf>
    <xf numFmtId="0" fontId="4" fillId="0" borderId="0" xfId="30" applyFont="1" applyAlignment="1" applyProtection="1">
      <alignment horizontal="left" vertical="center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Hyperlink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6"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view="pageBreakPreview" zoomScaleSheetLayoutView="100" workbookViewId="0" topLeftCell="A7">
      <selection activeCell="B19" sqref="B19"/>
    </sheetView>
  </sheetViews>
  <sheetFormatPr defaultColWidth="9.140625" defaultRowHeight="15"/>
  <cols>
    <col min="1" max="1" width="30.7109375" style="615" customWidth="1"/>
    <col min="2" max="2" width="65.7109375" style="615" customWidth="1"/>
    <col min="3" max="26" width="9.140625" style="615" customWidth="1"/>
    <col min="27" max="27" width="9.8515625" style="615" bestFit="1" customWidth="1"/>
    <col min="28" max="16384" width="9.140625" style="615" customWidth="1"/>
  </cols>
  <sheetData>
    <row r="1" spans="1:27" ht="17">
      <c r="A1" s="1" t="s">
        <v>962</v>
      </c>
      <c r="B1" s="2"/>
      <c r="Z1" s="626">
        <v>1</v>
      </c>
      <c r="AA1" s="627">
        <f>IF(ISBLANK(_endDate),"",_endDate)</f>
        <v>45107</v>
      </c>
    </row>
    <row r="2" spans="1:27" ht="17">
      <c r="A2" s="614" t="s">
        <v>963</v>
      </c>
      <c r="B2" s="611"/>
      <c r="Z2" s="626">
        <v>2</v>
      </c>
      <c r="AA2" s="627">
        <f>IF(ISBLANK(_pdeReportingDate),"",_pdeReportingDate)</f>
        <v>45134</v>
      </c>
    </row>
    <row r="3" spans="1:27" ht="15">
      <c r="A3" s="612" t="s">
        <v>961</v>
      </c>
      <c r="B3" s="613"/>
      <c r="Z3" s="626">
        <v>3</v>
      </c>
      <c r="AA3" s="627" t="str">
        <f>IF(ISBLANK(_authorName),"",_authorName)</f>
        <v>ЙОРДАНКА ПЕТКОВА</v>
      </c>
    </row>
    <row r="4" spans="1:2" ht="17">
      <c r="A4" s="610" t="s">
        <v>986</v>
      </c>
      <c r="B4" s="611"/>
    </row>
    <row r="5" spans="1:2" ht="51">
      <c r="A5" s="3" t="s">
        <v>928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7">
      <c r="A9" s="7" t="s">
        <v>1</v>
      </c>
      <c r="B9" s="519">
        <v>44927</v>
      </c>
    </row>
    <row r="10" spans="1:2" ht="17">
      <c r="A10" s="7" t="s">
        <v>2</v>
      </c>
      <c r="B10" s="519">
        <v>45107</v>
      </c>
    </row>
    <row r="11" spans="1:2" ht="17">
      <c r="A11" s="7" t="s">
        <v>975</v>
      </c>
      <c r="B11" s="519">
        <v>45134</v>
      </c>
    </row>
    <row r="12" spans="1:2" ht="15">
      <c r="A12" s="8"/>
      <c r="B12" s="9"/>
    </row>
    <row r="13" spans="1:2" ht="17">
      <c r="A13" s="3" t="s">
        <v>971</v>
      </c>
      <c r="B13" s="4"/>
    </row>
    <row r="14" spans="1:2" ht="17">
      <c r="A14" s="7" t="s">
        <v>970</v>
      </c>
      <c r="B14" s="518" t="s">
        <v>1017</v>
      </c>
    </row>
    <row r="15" spans="1:2" ht="15">
      <c r="A15" s="10" t="s">
        <v>967</v>
      </c>
      <c r="B15" s="520" t="s">
        <v>923</v>
      </c>
    </row>
    <row r="16" spans="1:2" ht="17">
      <c r="A16" s="7" t="s">
        <v>3</v>
      </c>
      <c r="B16" s="518" t="s">
        <v>988</v>
      </c>
    </row>
    <row r="17" spans="1:2" ht="17">
      <c r="A17" s="7" t="s">
        <v>920</v>
      </c>
      <c r="B17" s="518" t="s">
        <v>1019</v>
      </c>
    </row>
    <row r="18" spans="1:2" ht="17">
      <c r="A18" s="7" t="s">
        <v>919</v>
      </c>
      <c r="B18" s="518" t="s">
        <v>1020</v>
      </c>
    </row>
    <row r="19" spans="1:2" ht="17">
      <c r="A19" s="7" t="s">
        <v>4</v>
      </c>
      <c r="B19" s="518" t="s">
        <v>989</v>
      </c>
    </row>
    <row r="20" spans="1:2" ht="17">
      <c r="A20" s="7" t="s">
        <v>5</v>
      </c>
      <c r="B20" s="518" t="s">
        <v>989</v>
      </c>
    </row>
    <row r="21" spans="1:2" ht="15">
      <c r="A21" s="10" t="s">
        <v>6</v>
      </c>
      <c r="B21" s="520" t="s">
        <v>990</v>
      </c>
    </row>
    <row r="22" spans="1:2" ht="15">
      <c r="A22" s="10" t="s">
        <v>917</v>
      </c>
      <c r="B22" s="520" t="s">
        <v>991</v>
      </c>
    </row>
    <row r="23" spans="1:2" ht="15">
      <c r="A23" s="10" t="s">
        <v>7</v>
      </c>
      <c r="B23" s="616" t="s">
        <v>992</v>
      </c>
    </row>
    <row r="24" spans="1:2" ht="15">
      <c r="A24" s="10" t="s">
        <v>918</v>
      </c>
      <c r="B24" s="617" t="s">
        <v>993</v>
      </c>
    </row>
    <row r="25" spans="1:2" ht="17">
      <c r="A25" s="7" t="s">
        <v>921</v>
      </c>
      <c r="B25" s="618"/>
    </row>
    <row r="26" spans="1:2" ht="15">
      <c r="A26" s="10" t="s">
        <v>968</v>
      </c>
      <c r="B26" s="520" t="s">
        <v>994</v>
      </c>
    </row>
    <row r="27" spans="1:2" ht="15">
      <c r="A27" s="10" t="s">
        <v>969</v>
      </c>
      <c r="B27" s="520" t="s">
        <v>995</v>
      </c>
    </row>
    <row r="28" spans="1:2" ht="15">
      <c r="A28" s="11"/>
      <c r="B28" s="11"/>
    </row>
    <row r="29" spans="1:2" ht="15">
      <c r="A29" s="12" t="s">
        <v>987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4"/>
  <sheetViews>
    <sheetView view="pageBreakPreview" zoomScale="85" zoomScaleSheetLayoutView="85" workbookViewId="0" topLeftCell="A4">
      <selection activeCell="H14" sqref="H1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>
        <v>53609889</v>
      </c>
      <c r="D13" s="399"/>
      <c r="E13" s="399"/>
      <c r="F13" s="399">
        <v>153830</v>
      </c>
      <c r="G13" s="399">
        <v>1958</v>
      </c>
      <c r="H13" s="399">
        <v>1451</v>
      </c>
      <c r="I13" s="400">
        <f>F13+G13-H13</f>
        <v>154337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53619889</v>
      </c>
      <c r="D18" s="406">
        <f t="shared" si="1"/>
        <v>0</v>
      </c>
      <c r="E18" s="406">
        <f t="shared" si="1"/>
        <v>0</v>
      </c>
      <c r="F18" s="406">
        <f t="shared" si="1"/>
        <v>154214</v>
      </c>
      <c r="G18" s="406">
        <f t="shared" si="1"/>
        <v>1958</v>
      </c>
      <c r="H18" s="406">
        <f t="shared" si="1"/>
        <v>1451</v>
      </c>
      <c r="I18" s="407">
        <f t="shared" si="0"/>
        <v>154721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>
        <f>'Справка 8'!C21</f>
        <v>13479188</v>
      </c>
      <c r="D21" s="399"/>
      <c r="E21" s="399"/>
      <c r="F21" s="399">
        <f>'Справка 8'!F21</f>
        <v>52203</v>
      </c>
      <c r="G21" s="399"/>
      <c r="H21" s="399"/>
      <c r="I21" s="400">
        <f t="shared" si="0"/>
        <v>52203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13479188</v>
      </c>
      <c r="D27" s="406">
        <f t="shared" si="2"/>
        <v>0</v>
      </c>
      <c r="E27" s="406">
        <f t="shared" si="2"/>
        <v>0</v>
      </c>
      <c r="F27" s="406">
        <f t="shared" si="2"/>
        <v>52203</v>
      </c>
      <c r="G27" s="406">
        <f t="shared" si="2"/>
        <v>0</v>
      </c>
      <c r="H27" s="406">
        <f t="shared" si="2"/>
        <v>0</v>
      </c>
      <c r="I27" s="407">
        <f t="shared" si="0"/>
        <v>52203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zoomScale="85" zoomScaleSheetLayoutView="85" workbookViewId="0" topLeftCell="A7">
      <selection activeCell="C17" sqref="C1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5" zoomScaleSheetLayoutView="85" workbookViewId="0" topLeftCell="A1">
      <selection activeCell="B39" sqref="B39:I39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>
        <v>14160</v>
      </c>
      <c r="D17" s="399"/>
      <c r="E17" s="399"/>
      <c r="F17" s="399">
        <v>323</v>
      </c>
      <c r="G17" s="399"/>
      <c r="H17" s="399"/>
      <c r="I17" s="400">
        <f t="shared" si="0"/>
        <v>323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323</v>
      </c>
      <c r="G18" s="406">
        <f t="shared" si="1"/>
        <v>0</v>
      </c>
      <c r="H18" s="406">
        <f t="shared" si="1"/>
        <v>0</v>
      </c>
      <c r="I18" s="407">
        <f t="shared" si="0"/>
        <v>323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85" zoomScaleSheetLayoutView="85" workbookViewId="0" topLeftCell="A1">
      <selection activeCell="H13" sqref="H13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>
        <v>1796</v>
      </c>
      <c r="D13" s="399"/>
      <c r="E13" s="399"/>
      <c r="F13" s="399">
        <v>8</v>
      </c>
      <c r="G13" s="399">
        <v>9</v>
      </c>
      <c r="H13" s="399"/>
      <c r="I13" s="400">
        <f>F13+G13-H13</f>
        <v>17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1796</v>
      </c>
      <c r="D18" s="406">
        <f t="shared" si="1"/>
        <v>0</v>
      </c>
      <c r="E18" s="406">
        <f t="shared" si="1"/>
        <v>0</v>
      </c>
      <c r="F18" s="406">
        <f t="shared" si="1"/>
        <v>8</v>
      </c>
      <c r="G18" s="406">
        <f t="shared" si="1"/>
        <v>9</v>
      </c>
      <c r="H18" s="406">
        <f t="shared" si="1"/>
        <v>0</v>
      </c>
      <c r="I18" s="407">
        <f t="shared" si="0"/>
        <v>17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5" zoomScaleSheetLayoutView="85" workbookViewId="0" topLeftCell="A1">
      <selection activeCell="H13" sqref="H13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64"/>
  <sheetViews>
    <sheetView tabSelected="1" view="pageBreakPreview" zoomScale="85" zoomScaleSheetLayoutView="85" workbookViewId="0" topLeftCell="A1">
      <selection activeCell="H14" sqref="H14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>
        <v>100</v>
      </c>
      <c r="D17" s="399"/>
      <c r="E17" s="399"/>
      <c r="F17" s="399"/>
      <c r="G17" s="399"/>
      <c r="H17" s="399"/>
      <c r="I17" s="400">
        <f t="shared" si="0"/>
        <v>0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100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8.8515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6">
      <c r="A2" s="594" t="str">
        <f>CONCATENATE("на информацията, въведена в справките на ",UPPER(pdeName))</f>
        <v>на информацията, въведена в справките на СОФАРМА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6">
      <c r="A3" s="594" t="str">
        <f>CONCATENATE("за периода от ",TEXT(startDate,"dd.mm.yyyy г.")," до ",TEXT(endDate,"dd.mm.yyyy г."))</f>
        <v>за периода от 01.01.2023 г. до 30.06.2023 г.</v>
      </c>
      <c r="B3" s="440"/>
      <c r="C3" s="440"/>
      <c r="D3" s="440"/>
      <c r="E3" s="440"/>
      <c r="F3" s="440"/>
      <c r="G3" s="440"/>
      <c r="H3" s="440"/>
      <c r="I3" s="440"/>
      <c r="J3" s="596"/>
    </row>
    <row r="5" spans="1:7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7" ht="18.75" customHeight="1">
      <c r="A6" s="605" t="s">
        <v>981</v>
      </c>
      <c r="B6" s="597" t="s">
        <v>945</v>
      </c>
      <c r="C6" s="603">
        <f>'1-Баланс'!C95</f>
        <v>749800</v>
      </c>
      <c r="D6" s="604">
        <f aca="true" t="shared" si="0" ref="D6:D15">C6-E6</f>
        <v>0</v>
      </c>
      <c r="E6" s="603">
        <f>'1-Баланс'!G95</f>
        <v>749800</v>
      </c>
      <c r="F6" s="598" t="s">
        <v>946</v>
      </c>
      <c r="G6" s="605" t="s">
        <v>981</v>
      </c>
    </row>
    <row r="7" spans="1:7" ht="18.75" customHeight="1">
      <c r="A7" s="605" t="s">
        <v>981</v>
      </c>
      <c r="B7" s="597" t="s">
        <v>944</v>
      </c>
      <c r="C7" s="603">
        <f>'1-Баланс'!G37</f>
        <v>565247</v>
      </c>
      <c r="D7" s="604">
        <f t="shared" si="0"/>
        <v>482652</v>
      </c>
      <c r="E7" s="603">
        <f>'1-Баланс'!G18</f>
        <v>82595</v>
      </c>
      <c r="F7" s="598" t="s">
        <v>455</v>
      </c>
      <c r="G7" s="605" t="s">
        <v>981</v>
      </c>
    </row>
    <row r="8" spans="1:7" ht="18.75" customHeight="1">
      <c r="A8" s="605" t="s">
        <v>981</v>
      </c>
      <c r="B8" s="597" t="s">
        <v>942</v>
      </c>
      <c r="C8" s="603">
        <f>ABS('1-Баланс'!G32)-ABS('1-Баланс'!G33)</f>
        <v>37121</v>
      </c>
      <c r="D8" s="604">
        <f t="shared" si="0"/>
        <v>0</v>
      </c>
      <c r="E8" s="603">
        <f>ABS('2-Отчет за доходите'!C44)-ABS('2-Отчет за доходите'!G44)</f>
        <v>37121</v>
      </c>
      <c r="F8" s="598" t="s">
        <v>943</v>
      </c>
      <c r="G8" s="606" t="s">
        <v>983</v>
      </c>
    </row>
    <row r="9" spans="1:7" ht="18.75" customHeight="1">
      <c r="A9" s="605" t="s">
        <v>981</v>
      </c>
      <c r="B9" s="597" t="s">
        <v>948</v>
      </c>
      <c r="C9" s="603">
        <f>'1-Баланс'!D92</f>
        <v>4761</v>
      </c>
      <c r="D9" s="604">
        <f t="shared" si="0"/>
        <v>0</v>
      </c>
      <c r="E9" s="603">
        <f>'3-Отчет за паричния поток'!C45</f>
        <v>4761</v>
      </c>
      <c r="F9" s="598" t="s">
        <v>947</v>
      </c>
      <c r="G9" s="606" t="s">
        <v>982</v>
      </c>
    </row>
    <row r="10" spans="1:7" ht="18.75" customHeight="1">
      <c r="A10" s="605" t="s">
        <v>981</v>
      </c>
      <c r="B10" s="597" t="s">
        <v>949</v>
      </c>
      <c r="C10" s="603">
        <f>'1-Баланс'!C92</f>
        <v>5012</v>
      </c>
      <c r="D10" s="604">
        <f t="shared" si="0"/>
        <v>0</v>
      </c>
      <c r="E10" s="603">
        <f>'3-Отчет за паричния поток'!C46</f>
        <v>5012</v>
      </c>
      <c r="F10" s="598" t="s">
        <v>950</v>
      </c>
      <c r="G10" s="606" t="s">
        <v>982</v>
      </c>
    </row>
    <row r="11" spans="1:7" ht="18.75" customHeight="1">
      <c r="A11" s="605" t="s">
        <v>981</v>
      </c>
      <c r="B11" s="597" t="s">
        <v>944</v>
      </c>
      <c r="C11" s="603">
        <f>'1-Баланс'!G37</f>
        <v>565247</v>
      </c>
      <c r="D11" s="604">
        <f t="shared" si="0"/>
        <v>0</v>
      </c>
      <c r="E11" s="603">
        <f>'4-Отчет за собствения капитал'!L34</f>
        <v>565247</v>
      </c>
      <c r="F11" s="598" t="s">
        <v>951</v>
      </c>
      <c r="G11" s="606" t="s">
        <v>984</v>
      </c>
    </row>
    <row r="12" spans="1:7" ht="18.75" customHeight="1">
      <c r="A12" s="605" t="s">
        <v>981</v>
      </c>
      <c r="B12" s="597" t="s">
        <v>952</v>
      </c>
      <c r="C12" s="603">
        <f>'1-Баланс'!C36</f>
        <v>90777</v>
      </c>
      <c r="D12" s="604">
        <f t="shared" si="0"/>
        <v>0</v>
      </c>
      <c r="E12" s="603">
        <f>'Справка 5'!C27+'Справка 5'!C97</f>
        <v>90777</v>
      </c>
      <c r="F12" s="598" t="s">
        <v>956</v>
      </c>
      <c r="G12" s="606" t="s">
        <v>985</v>
      </c>
    </row>
    <row r="13" spans="1:7" ht="18.75" customHeight="1">
      <c r="A13" s="605" t="s">
        <v>981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985</v>
      </c>
    </row>
    <row r="14" spans="1:7" ht="18.75" customHeight="1">
      <c r="A14" s="605" t="s">
        <v>981</v>
      </c>
      <c r="B14" s="597" t="s">
        <v>954</v>
      </c>
      <c r="C14" s="603">
        <f>'1-Баланс'!C38</f>
        <v>69468</v>
      </c>
      <c r="D14" s="604">
        <f t="shared" si="0"/>
        <v>0</v>
      </c>
      <c r="E14" s="603">
        <f>'Справка 5'!C61+'Справка 5'!C131</f>
        <v>69468</v>
      </c>
      <c r="F14" s="598" t="s">
        <v>958</v>
      </c>
      <c r="G14" s="606" t="s">
        <v>985</v>
      </c>
    </row>
    <row r="15" spans="1:7" ht="18.75" customHeight="1">
      <c r="A15" s="605" t="s">
        <v>981</v>
      </c>
      <c r="B15" s="597" t="s">
        <v>955</v>
      </c>
      <c r="C15" s="603">
        <f>'1-Баланс'!C39</f>
        <v>6270</v>
      </c>
      <c r="D15" s="604">
        <f t="shared" si="0"/>
        <v>0</v>
      </c>
      <c r="E15" s="603">
        <f>'Справка 5'!C148+'Справка 5'!C78</f>
        <v>6270</v>
      </c>
      <c r="F15" s="598" t="s">
        <v>959</v>
      </c>
      <c r="G15" s="606" t="s">
        <v>985</v>
      </c>
    </row>
  </sheetData>
  <sheetProtection insertRows="0"/>
  <conditionalFormatting sqref="C7 C11">
    <cfRule type="cellIs" priority="3" dxfId="0" operator="lessThanOrEqual" stopIfTrue="1">
      <formula>0</formula>
    </cfRule>
  </conditionalFormatting>
  <conditionalFormatting sqref="D6:D15">
    <cfRule type="cellIs" priority="6" dxfId="4" operator="notEqual" stopIfTrue="1">
      <formula>0</formula>
    </cfRule>
    <cfRule type="cellIs" priority="7" dxfId="1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8.8515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4" ht="24" customHeight="1">
      <c r="A2" s="580" t="s">
        <v>881</v>
      </c>
      <c r="B2" s="578"/>
      <c r="C2" s="578"/>
      <c r="D2" s="579"/>
    </row>
    <row r="3" spans="1:5" ht="34">
      <c r="A3" s="533">
        <v>1</v>
      </c>
      <c r="B3" s="531" t="s">
        <v>885</v>
      </c>
      <c r="C3" s="532" t="s">
        <v>884</v>
      </c>
      <c r="D3" s="577">
        <f>(ABS('1-Баланс'!G32)-ABS('1-Баланс'!G33))/'2-Отчет за доходите'!G16</f>
        <v>0.2712571612299778</v>
      </c>
      <c r="E3" s="581"/>
    </row>
    <row r="4" spans="1:4" ht="34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0.06567217517297748</v>
      </c>
    </row>
    <row r="5" spans="1:4" ht="34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0.20114005190920764</v>
      </c>
    </row>
    <row r="6" spans="1:4" ht="34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0.049507868765004</v>
      </c>
    </row>
    <row r="7" spans="1:4" ht="24" customHeight="1">
      <c r="A7" s="580" t="s">
        <v>892</v>
      </c>
      <c r="B7" s="578"/>
      <c r="C7" s="578"/>
      <c r="D7" s="579"/>
    </row>
    <row r="8" spans="1:4" ht="34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1.4205102349500858</v>
      </c>
    </row>
    <row r="9" spans="1:4" ht="24" customHeight="1">
      <c r="A9" s="580" t="s">
        <v>895</v>
      </c>
      <c r="B9" s="578"/>
      <c r="C9" s="578"/>
      <c r="D9" s="579"/>
    </row>
    <row r="10" spans="1:4" ht="34">
      <c r="A10" s="533">
        <v>6</v>
      </c>
      <c r="B10" s="531" t="s">
        <v>896</v>
      </c>
      <c r="C10" s="532" t="s">
        <v>897</v>
      </c>
      <c r="D10" s="576">
        <f>'1-Баланс'!C94/'1-Баланс'!G79</f>
        <v>1.5696658659095872</v>
      </c>
    </row>
    <row r="11" spans="1:4" ht="68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0.8767840396695914</v>
      </c>
    </row>
    <row r="12" spans="1:4" ht="51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0.03219300386675745</v>
      </c>
    </row>
    <row r="13" spans="1:4" ht="34">
      <c r="A13" s="533">
        <v>9</v>
      </c>
      <c r="B13" s="531" t="s">
        <v>900</v>
      </c>
      <c r="C13" s="532" t="s">
        <v>901</v>
      </c>
      <c r="D13" s="576">
        <f>'1-Баланс'!C92/'1-Баланс'!G79</f>
        <v>0.03219300386675745</v>
      </c>
    </row>
    <row r="14" spans="1:4" ht="24" customHeight="1">
      <c r="A14" s="580" t="s">
        <v>902</v>
      </c>
      <c r="B14" s="578"/>
      <c r="C14" s="578"/>
      <c r="D14" s="579"/>
    </row>
    <row r="15" spans="1:4" ht="34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0.37012955399886405</v>
      </c>
    </row>
    <row r="16" spans="1:4" ht="34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0.18251267004534544</v>
      </c>
    </row>
    <row r="17" spans="1:4" ht="24" customHeight="1">
      <c r="A17" s="580" t="s">
        <v>905</v>
      </c>
      <c r="B17" s="578"/>
      <c r="C17" s="578"/>
      <c r="D17" s="579"/>
    </row>
    <row r="18" spans="1:4" ht="34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0.04858831806690298</v>
      </c>
    </row>
    <row r="19" spans="1:4" ht="34">
      <c r="A19" s="533">
        <v>13</v>
      </c>
      <c r="B19" s="531" t="s">
        <v>932</v>
      </c>
      <c r="C19" s="532" t="s">
        <v>906</v>
      </c>
      <c r="D19" s="576">
        <f>D4/D5</f>
        <v>0.3264997425904074</v>
      </c>
    </row>
    <row r="20" spans="1:4" ht="34">
      <c r="A20" s="533">
        <v>14</v>
      </c>
      <c r="B20" s="531" t="s">
        <v>907</v>
      </c>
      <c r="C20" s="532" t="s">
        <v>908</v>
      </c>
      <c r="D20" s="576">
        <f>D6/D5</f>
        <v>0.2461363030141371</v>
      </c>
    </row>
    <row r="21" spans="1:5" ht="17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42242</v>
      </c>
      <c r="E21" s="625"/>
    </row>
    <row r="22" spans="1:4" ht="51">
      <c r="A22" s="533">
        <v>16</v>
      </c>
      <c r="B22" s="531" t="s">
        <v>913</v>
      </c>
      <c r="C22" s="532" t="s">
        <v>914</v>
      </c>
      <c r="D22" s="582">
        <f>D21/'1-Баланс'!G37</f>
        <v>0.07473193135036542</v>
      </c>
    </row>
    <row r="23" spans="1:4" ht="34">
      <c r="A23" s="533">
        <v>17</v>
      </c>
      <c r="B23" s="531" t="s">
        <v>977</v>
      </c>
      <c r="C23" s="532" t="s">
        <v>978</v>
      </c>
      <c r="D23" s="582">
        <f>(D21+'2-Отчет за доходите'!C14)/'2-Отчет за доходите'!G31</f>
        <v>0.36703532284627177</v>
      </c>
    </row>
    <row r="24" spans="1:4" ht="34">
      <c r="A24" s="533">
        <v>18</v>
      </c>
      <c r="B24" s="531" t="s">
        <v>979</v>
      </c>
      <c r="C24" s="532" t="s">
        <v>980</v>
      </c>
      <c r="D24" s="582">
        <f>('1-Баланс'!G56+'1-Баланс'!G79)/(D21+'2-Отчет за доходите'!C14)</f>
        <v>3.5693453244367084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N1335"/>
  <sheetViews>
    <sheetView zoomScale="70" zoomScaleNormal="70" workbookViewId="0" topLeftCell="A1"/>
  </sheetViews>
  <sheetFormatPr defaultColWidth="9.140625" defaultRowHeight="15"/>
  <cols>
    <col min="1" max="1" width="16.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3" customFormat="1" ht="15">
      <c r="C2" s="521"/>
      <c r="F2" s="446" t="s">
        <v>851</v>
      </c>
    </row>
    <row r="3" spans="1:8" ht="15">
      <c r="A3" s="89" t="str">
        <f aca="true" t="shared" si="0" ref="A3:A34">pdeName</f>
        <v>СОФАРМА АД</v>
      </c>
      <c r="B3" s="89" t="str">
        <f aca="true" t="shared" si="1" ref="B3:B34">pdeBulstat</f>
        <v>831902088</v>
      </c>
      <c r="C3" s="522">
        <f aca="true" t="shared" si="2" ref="C3:C34">endDate</f>
        <v>45107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42339</v>
      </c>
    </row>
    <row r="4" spans="1:8" ht="15">
      <c r="A4" s="89" t="str">
        <f t="shared" si="0"/>
        <v>СОФАРМА АД</v>
      </c>
      <c r="B4" s="89" t="str">
        <f t="shared" si="1"/>
        <v>831902088</v>
      </c>
      <c r="C4" s="522">
        <f t="shared" si="2"/>
        <v>45107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85753</v>
      </c>
    </row>
    <row r="5" spans="1:8" ht="15">
      <c r="A5" s="89" t="str">
        <f t="shared" si="0"/>
        <v>СОФАРМА АД</v>
      </c>
      <c r="B5" s="89" t="str">
        <f t="shared" si="1"/>
        <v>831902088</v>
      </c>
      <c r="C5" s="522">
        <f t="shared" si="2"/>
        <v>45107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64256</v>
      </c>
    </row>
    <row r="6" spans="1:8" ht="15">
      <c r="A6" s="89" t="str">
        <f t="shared" si="0"/>
        <v>СОФАРМА АД</v>
      </c>
      <c r="B6" s="89" t="str">
        <f t="shared" si="1"/>
        <v>831902088</v>
      </c>
      <c r="C6" s="522">
        <f t="shared" si="2"/>
        <v>45107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9578</v>
      </c>
    </row>
    <row r="7" spans="1:8" ht="15">
      <c r="A7" s="89" t="str">
        <f t="shared" si="0"/>
        <v>СОФАРМА АД</v>
      </c>
      <c r="B7" s="89" t="str">
        <f t="shared" si="1"/>
        <v>831902088</v>
      </c>
      <c r="C7" s="522">
        <f t="shared" si="2"/>
        <v>45107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2417</v>
      </c>
    </row>
    <row r="8" spans="1:8" ht="15">
      <c r="A8" s="89" t="str">
        <f t="shared" si="0"/>
        <v>СОФАРМА АД</v>
      </c>
      <c r="B8" s="89" t="str">
        <f t="shared" si="1"/>
        <v>831902088</v>
      </c>
      <c r="C8" s="522">
        <f t="shared" si="2"/>
        <v>45107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1135</v>
      </c>
    </row>
    <row r="9" spans="1:8" ht="15">
      <c r="A9" s="89" t="str">
        <f t="shared" si="0"/>
        <v>СОФАРМА АД</v>
      </c>
      <c r="B9" s="89" t="str">
        <f t="shared" si="1"/>
        <v>831902088</v>
      </c>
      <c r="C9" s="522">
        <f t="shared" si="2"/>
        <v>45107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3330</v>
      </c>
    </row>
    <row r="10" spans="1:8" ht="15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45107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19</v>
      </c>
    </row>
    <row r="11" spans="1:8" ht="15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45107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208827</v>
      </c>
    </row>
    <row r="12" spans="1:8" ht="15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45107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49487</v>
      </c>
    </row>
    <row r="13" spans="1:8" ht="15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45107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498</v>
      </c>
    </row>
    <row r="14" spans="1:8" ht="15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45107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1596</v>
      </c>
    </row>
    <row r="15" spans="1:8" ht="15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45107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301</v>
      </c>
    </row>
    <row r="16" spans="1:8" ht="15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45107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45107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1796</v>
      </c>
    </row>
    <row r="18" spans="1:8" ht="15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45107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3693</v>
      </c>
    </row>
    <row r="19" spans="1:8" ht="15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45107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768</v>
      </c>
    </row>
    <row r="20" spans="1:8" ht="15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45107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45107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768</v>
      </c>
    </row>
    <row r="22" spans="1:8" ht="15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45107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166515</v>
      </c>
    </row>
    <row r="23" spans="1:8" ht="15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45107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90777</v>
      </c>
    </row>
    <row r="24" spans="1:8" ht="15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45107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45107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69468</v>
      </c>
    </row>
    <row r="26" spans="1:8" ht="15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45107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6270</v>
      </c>
    </row>
    <row r="27" spans="1:8" ht="15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45107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45107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45107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45107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45107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45107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45107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166515</v>
      </c>
    </row>
    <row r="34" spans="1:8" ht="15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45107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72179</v>
      </c>
    </row>
    <row r="35" spans="1:8" ht="15">
      <c r="A35" s="89" t="str">
        <f aca="true" t="shared" si="3" ref="A35:A66">pdeName</f>
        <v>СОФАРМА АД</v>
      </c>
      <c r="B35" s="89" t="str">
        <f aca="true" t="shared" si="4" ref="B35:B66">pdeBulstat</f>
        <v>831902088</v>
      </c>
      <c r="C35" s="522">
        <f aca="true" t="shared" si="5" ref="C35:C66">endDate</f>
        <v>45107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45107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45107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3458</v>
      </c>
    </row>
    <row r="38" spans="1:8" ht="15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45107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75637</v>
      </c>
    </row>
    <row r="39" spans="1:8" ht="15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45107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45107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45107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505425</v>
      </c>
    </row>
    <row r="42" spans="1:8" ht="15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45107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48670</v>
      </c>
    </row>
    <row r="43" spans="1:8" ht="15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45107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46269</v>
      </c>
    </row>
    <row r="44" spans="1:8" ht="15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45107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3730</v>
      </c>
    </row>
    <row r="45" spans="1:8" ht="15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45107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8556</v>
      </c>
    </row>
    <row r="46" spans="1:8" ht="15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45107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45107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45107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107225</v>
      </c>
    </row>
    <row r="49" spans="1:8" ht="15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45107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88194</v>
      </c>
    </row>
    <row r="50" spans="1:8" ht="15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45107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24047</v>
      </c>
    </row>
    <row r="51" spans="1:8" ht="15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45107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3304</v>
      </c>
    </row>
    <row r="52" spans="1:8" ht="15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45107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11177</v>
      </c>
    </row>
    <row r="53" spans="1:8" ht="15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45107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45107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4277</v>
      </c>
    </row>
    <row r="55" spans="1:8" ht="15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45107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45107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492</v>
      </c>
    </row>
    <row r="57" spans="1:8" ht="15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45107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131491</v>
      </c>
    </row>
    <row r="58" spans="1:8" ht="15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45107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45107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45107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45107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45107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45107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45107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45107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120</v>
      </c>
    </row>
    <row r="66" spans="1:8" ht="15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45107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4180</v>
      </c>
    </row>
    <row r="67" spans="1:8" ht="15">
      <c r="A67" s="89" t="str">
        <f aca="true" t="shared" si="6" ref="A67:A98">pdeName</f>
        <v>СОФАРМА АД</v>
      </c>
      <c r="B67" s="89" t="str">
        <f aca="true" t="shared" si="7" ref="B67:B98">pdeBulstat</f>
        <v>831902088</v>
      </c>
      <c r="C67" s="522">
        <f aca="true" t="shared" si="8" ref="C67:C98">endDate</f>
        <v>45107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712</v>
      </c>
    </row>
    <row r="68" spans="1:8" ht="15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45107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45107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5012</v>
      </c>
    </row>
    <row r="70" spans="1:8" ht="15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45107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647</v>
      </c>
    </row>
    <row r="71" spans="1:8" ht="15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45107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244375</v>
      </c>
    </row>
    <row r="72" spans="1:8" ht="15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45107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749800</v>
      </c>
    </row>
    <row r="73" spans="1:8" ht="15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45107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134798</v>
      </c>
    </row>
    <row r="74" spans="1:8" ht="15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45107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134798</v>
      </c>
    </row>
    <row r="75" spans="1:8" ht="15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45107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45107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-52203</v>
      </c>
    </row>
    <row r="77" spans="1:8" ht="15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45107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45107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45107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82595</v>
      </c>
    </row>
    <row r="80" spans="1:8" ht="15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45107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45107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24247</v>
      </c>
    </row>
    <row r="82" spans="1:8" ht="15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45107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413659</v>
      </c>
    </row>
    <row r="83" spans="1:8" ht="15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45107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68628</v>
      </c>
    </row>
    <row r="84" spans="1:8" ht="15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45107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45107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345031</v>
      </c>
    </row>
    <row r="86" spans="1:8" ht="15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45107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437906</v>
      </c>
    </row>
    <row r="87" spans="1:8" ht="15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45107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7625</v>
      </c>
    </row>
    <row r="88" spans="1:8" ht="15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45107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7625</v>
      </c>
    </row>
    <row r="89" spans="1:8" ht="15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45107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45107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45107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37121</v>
      </c>
    </row>
    <row r="92" spans="1:8" ht="15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45107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45107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44746</v>
      </c>
    </row>
    <row r="94" spans="1:8" ht="15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45107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565247</v>
      </c>
    </row>
    <row r="95" spans="1:8" ht="15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45107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45107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15629</v>
      </c>
    </row>
    <row r="97" spans="1:8" ht="15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45107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45107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">
      <c r="A99" s="89" t="str">
        <f aca="true" t="shared" si="9" ref="A99:A125">pdeName</f>
        <v>СОФАРМА АД</v>
      </c>
      <c r="B99" s="89" t="str">
        <f aca="true" t="shared" si="10" ref="B99:B125">pdeBulstat</f>
        <v>831902088</v>
      </c>
      <c r="C99" s="522">
        <f aca="true" t="shared" si="11" ref="C99:C125">endDate</f>
        <v>45107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45107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45107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916</v>
      </c>
    </row>
    <row r="102" spans="1:8" ht="15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45107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16545</v>
      </c>
    </row>
    <row r="103" spans="1:8" ht="15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45107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4460</v>
      </c>
    </row>
    <row r="104" spans="1:8" ht="15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45107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45107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4485</v>
      </c>
    </row>
    <row r="106" spans="1:8" ht="15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45107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3377</v>
      </c>
    </row>
    <row r="107" spans="1:8" ht="15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45107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28867</v>
      </c>
    </row>
    <row r="108" spans="1:8" ht="15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45107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42061</v>
      </c>
    </row>
    <row r="109" spans="1:8" ht="15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45107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45107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83720</v>
      </c>
    </row>
    <row r="111" spans="1:8" ht="15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45107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52050</v>
      </c>
    </row>
    <row r="112" spans="1:8" ht="15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45107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45107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14024</v>
      </c>
    </row>
    <row r="114" spans="1:8" ht="15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45107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3007</v>
      </c>
    </row>
    <row r="115" spans="1:8" ht="15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45107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8691</v>
      </c>
    </row>
    <row r="116" spans="1:8" ht="15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45107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1699</v>
      </c>
    </row>
    <row r="117" spans="1:8" ht="15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45107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4249</v>
      </c>
    </row>
    <row r="118" spans="1:8" ht="15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45107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24162</v>
      </c>
    </row>
    <row r="119" spans="1:8" ht="15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45107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5323</v>
      </c>
    </row>
    <row r="120" spans="1:8" ht="15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45107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155266</v>
      </c>
    </row>
    <row r="121" spans="1:8" ht="15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45107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45107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45107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420</v>
      </c>
    </row>
    <row r="124" spans="1:8" ht="15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45107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155686</v>
      </c>
    </row>
    <row r="125" spans="1:8" ht="15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45107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749800</v>
      </c>
    </row>
    <row r="126" spans="3:6" s="443" customFormat="1" ht="15">
      <c r="C126" s="521"/>
      <c r="F126" s="446" t="s">
        <v>852</v>
      </c>
    </row>
    <row r="127" spans="1:8" ht="15">
      <c r="A127" s="89" t="str">
        <f aca="true" t="shared" si="12" ref="A127:A158">pdeName</f>
        <v>СОФАРМА АД</v>
      </c>
      <c r="B127" s="89" t="str">
        <f aca="true" t="shared" si="13" ref="B127:B158">pdeBulstat</f>
        <v>831902088</v>
      </c>
      <c r="C127" s="522">
        <f aca="true" t="shared" si="14" ref="C127:C158">endDate</f>
        <v>45107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41721</v>
      </c>
    </row>
    <row r="128" spans="1:8" ht="15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45107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19880</v>
      </c>
    </row>
    <row r="129" spans="1:8" ht="15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45107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9463</v>
      </c>
    </row>
    <row r="130" spans="1:8" ht="15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45107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28168</v>
      </c>
    </row>
    <row r="131" spans="1:8" ht="15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45107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4685</v>
      </c>
    </row>
    <row r="132" spans="1:8" ht="15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45107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9171</v>
      </c>
    </row>
    <row r="133" spans="1:8" ht="15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45107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-15148</v>
      </c>
    </row>
    <row r="134" spans="1:8" ht="15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45107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-202</v>
      </c>
    </row>
    <row r="135" spans="1:8" ht="15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45107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-1876</v>
      </c>
    </row>
    <row r="136" spans="1:8" ht="15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45107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 ht="15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45107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97738</v>
      </c>
    </row>
    <row r="138" spans="1:8" ht="15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45107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540</v>
      </c>
    </row>
    <row r="139" spans="1:8" ht="15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45107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 ht="15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45107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278</v>
      </c>
    </row>
    <row r="141" spans="1:8" ht="15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45107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614</v>
      </c>
    </row>
    <row r="142" spans="1:8" ht="15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45107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1432</v>
      </c>
    </row>
    <row r="143" spans="1:8" ht="15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45107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99170</v>
      </c>
    </row>
    <row r="144" spans="1:8" ht="15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45107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41702</v>
      </c>
    </row>
    <row r="145" spans="1:8" ht="15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45107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 ht="15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45107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 ht="15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45107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99170</v>
      </c>
    </row>
    <row r="148" spans="1:8" ht="15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45107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41702</v>
      </c>
    </row>
    <row r="149" spans="1:8" ht="15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45107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4581</v>
      </c>
    </row>
    <row r="150" spans="1:8" ht="15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45107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4581</v>
      </c>
    </row>
    <row r="151" spans="1:8" ht="15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45107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0</v>
      </c>
    </row>
    <row r="152" spans="1:8" ht="15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45107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 ht="15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45107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37121</v>
      </c>
    </row>
    <row r="154" spans="1:8" ht="15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45107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 ht="15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45107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37121</v>
      </c>
    </row>
    <row r="156" spans="1:8" ht="15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45107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140872</v>
      </c>
    </row>
    <row r="157" spans="1:8" ht="15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45107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123783</v>
      </c>
    </row>
    <row r="158" spans="1:8" ht="15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45107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2243</v>
      </c>
    </row>
    <row r="159" spans="1:8" ht="15">
      <c r="A159" s="89" t="str">
        <f aca="true" t="shared" si="15" ref="A159:A179">pdeName</f>
        <v>СОФАРМА АД</v>
      </c>
      <c r="B159" s="89" t="str">
        <f aca="true" t="shared" si="16" ref="B159:B179">pdeBulstat</f>
        <v>831902088</v>
      </c>
      <c r="C159" s="522">
        <f aca="true" t="shared" si="17" ref="C159:C179">endDate</f>
        <v>45107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3288</v>
      </c>
    </row>
    <row r="160" spans="1:8" ht="15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45107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7534</v>
      </c>
    </row>
    <row r="161" spans="1:8" ht="15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45107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136848</v>
      </c>
    </row>
    <row r="162" spans="1:8" ht="15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45107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246</v>
      </c>
    </row>
    <row r="163" spans="1:8" ht="15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45107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246</v>
      </c>
    </row>
    <row r="164" spans="1:8" ht="15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45107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1586</v>
      </c>
    </row>
    <row r="165" spans="1:8" ht="15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45107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1711</v>
      </c>
    </row>
    <row r="166" spans="1:8" ht="15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45107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27</v>
      </c>
    </row>
    <row r="167" spans="1:8" ht="15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45107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2</v>
      </c>
    </row>
    <row r="168" spans="1:8" ht="15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45107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452</v>
      </c>
    </row>
    <row r="169" spans="1:8" ht="15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45107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3778</v>
      </c>
    </row>
    <row r="170" spans="1:8" ht="15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45107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140872</v>
      </c>
    </row>
    <row r="171" spans="1:8" ht="15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45107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45107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45107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45107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140872</v>
      </c>
    </row>
    <row r="175" spans="1:8" ht="15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45107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45107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45107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45107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45107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140872</v>
      </c>
    </row>
    <row r="180" spans="3:6" s="443" customFormat="1" ht="15">
      <c r="C180" s="521"/>
      <c r="F180" s="446" t="s">
        <v>856</v>
      </c>
    </row>
    <row r="181" spans="1:8" ht="15">
      <c r="A181" s="89" t="str">
        <f aca="true" t="shared" si="18" ref="A181:A216">pdeName</f>
        <v>СОФАРМА АД</v>
      </c>
      <c r="B181" s="89" t="str">
        <f aca="true" t="shared" si="19" ref="B181:B216">pdeBulstat</f>
        <v>831902088</v>
      </c>
      <c r="C181" s="522">
        <f aca="true" t="shared" si="20" ref="C181:C216">endDate</f>
        <v>45107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100691</v>
      </c>
    </row>
    <row r="182" spans="1:8" ht="15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45107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-77574</v>
      </c>
    </row>
    <row r="183" spans="1:8" ht="15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45107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 ht="15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45107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-30750</v>
      </c>
    </row>
    <row r="185" spans="1:8" ht="15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45107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-2451</v>
      </c>
    </row>
    <row r="186" spans="1:8" ht="15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45107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-3205</v>
      </c>
    </row>
    <row r="187" spans="1:8" ht="15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45107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 ht="15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45107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-489</v>
      </c>
    </row>
    <row r="189" spans="1:8" ht="15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45107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-273</v>
      </c>
    </row>
    <row r="190" spans="1:8" ht="15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45107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-181</v>
      </c>
    </row>
    <row r="191" spans="1:8" ht="15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45107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-14232</v>
      </c>
    </row>
    <row r="192" spans="1:8" ht="15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45107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-11022</v>
      </c>
    </row>
    <row r="193" spans="1:8" ht="15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45107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5711</v>
      </c>
    </row>
    <row r="194" spans="1:8" ht="15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45107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-27882</v>
      </c>
    </row>
    <row r="195" spans="1:8" ht="15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45107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20000</v>
      </c>
    </row>
    <row r="196" spans="1:8" ht="15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45107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129</v>
      </c>
    </row>
    <row r="197" spans="1:8" ht="15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45107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-1990</v>
      </c>
    </row>
    <row r="198" spans="1:8" ht="15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45107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335</v>
      </c>
    </row>
    <row r="199" spans="1:8" ht="15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45107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197</v>
      </c>
    </row>
    <row r="200" spans="1:8" ht="15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45107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 ht="15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45107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112</v>
      </c>
    </row>
    <row r="202" spans="1:8" ht="15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45107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-14410</v>
      </c>
    </row>
    <row r="203" spans="1:8" ht="15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45107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0</v>
      </c>
    </row>
    <row r="204" spans="1:8" ht="15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45107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0</v>
      </c>
    </row>
    <row r="205" spans="1:8" ht="15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45107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30366</v>
      </c>
    </row>
    <row r="206" spans="1:8" ht="15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45107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0</v>
      </c>
    </row>
    <row r="207" spans="1:8" ht="15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45107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-1496</v>
      </c>
    </row>
    <row r="208" spans="1:8" ht="15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45107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0</v>
      </c>
    </row>
    <row r="209" spans="1:8" ht="15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45107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-5</v>
      </c>
    </row>
    <row r="210" spans="1:8" ht="15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45107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28</v>
      </c>
    </row>
    <row r="211" spans="1:8" ht="15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45107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28893</v>
      </c>
    </row>
    <row r="212" spans="1:8" ht="15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45107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251</v>
      </c>
    </row>
    <row r="213" spans="1:8" ht="15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45107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4761</v>
      </c>
    </row>
    <row r="214" spans="1:8" ht="15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45107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5012</v>
      </c>
    </row>
    <row r="215" spans="1:8" ht="15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45107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4300</v>
      </c>
    </row>
    <row r="216" spans="1:8" ht="15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45107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712</v>
      </c>
    </row>
    <row r="217" spans="3:6" s="443" customFormat="1" ht="15">
      <c r="C217" s="521"/>
      <c r="F217" s="446" t="s">
        <v>860</v>
      </c>
    </row>
    <row r="218" spans="1:8" ht="15">
      <c r="A218" s="89" t="str">
        <f aca="true" t="shared" si="21" ref="A218:A281">pdeName</f>
        <v>СОФАРМА АД</v>
      </c>
      <c r="B218" s="89" t="str">
        <f aca="true" t="shared" si="22" ref="B218:B281">pdeBulstat</f>
        <v>831902088</v>
      </c>
      <c r="C218" s="522">
        <f aca="true" t="shared" si="23" ref="C218:C281">endDate</f>
        <v>45107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82595</v>
      </c>
    </row>
    <row r="219" spans="1:8" ht="15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45107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 ht="15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45107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 ht="15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45107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 ht="15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45107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82595</v>
      </c>
    </row>
    <row r="223" spans="1:8" ht="15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45107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 ht="15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45107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 ht="15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45107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 ht="15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45107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 ht="15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45107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 ht="15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45107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 ht="15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45107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 ht="15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45107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 ht="15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45107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 ht="15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45107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 ht="15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45107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 ht="15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45107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 ht="15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45107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0</v>
      </c>
    </row>
    <row r="236" spans="1:8" ht="15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45107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82595</v>
      </c>
    </row>
    <row r="237" spans="1:8" ht="15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45107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 ht="15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45107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 ht="15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45107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82595</v>
      </c>
    </row>
    <row r="240" spans="1:8" ht="15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45107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 ht="15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45107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 ht="15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45107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 ht="15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45107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 ht="15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45107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 ht="15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45107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 ht="15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45107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 ht="15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45107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 ht="15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45107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 ht="15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45107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 ht="15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45107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 ht="15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45107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 ht="15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45107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 ht="15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45107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 ht="15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45107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 ht="15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45107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 ht="15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45107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 ht="15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45107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 ht="15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45107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 ht="15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45107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 ht="15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45107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 ht="15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45107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 ht="15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45107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27666</v>
      </c>
    </row>
    <row r="263" spans="1:8" ht="15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45107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 ht="15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45107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 ht="15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45107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 ht="15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45107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27666</v>
      </c>
    </row>
    <row r="267" spans="1:8" ht="15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45107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 ht="15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45107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 ht="15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45107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 ht="15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45107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 ht="15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45107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 ht="15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45107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0</v>
      </c>
    </row>
    <row r="273" spans="1:8" ht="15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45107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0</v>
      </c>
    </row>
    <row r="274" spans="1:8" ht="15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45107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 ht="15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45107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504</v>
      </c>
    </row>
    <row r="276" spans="1:8" ht="15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45107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1967</v>
      </c>
    </row>
    <row r="277" spans="1:8" ht="15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45107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1463</v>
      </c>
    </row>
    <row r="278" spans="1:8" ht="15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45107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 ht="15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45107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-3923</v>
      </c>
    </row>
    <row r="280" spans="1:8" ht="15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45107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24247</v>
      </c>
    </row>
    <row r="281" spans="1:8" ht="15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45107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 ht="15">
      <c r="A282" s="89" t="str">
        <f aca="true" t="shared" si="24" ref="A282:A345">pdeName</f>
        <v>СОФАРМА АД</v>
      </c>
      <c r="B282" s="89" t="str">
        <f aca="true" t="shared" si="25" ref="B282:B345">pdeBulstat</f>
        <v>831902088</v>
      </c>
      <c r="C282" s="522">
        <f aca="true" t="shared" si="26" ref="C282:C345">endDate</f>
        <v>45107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 ht="15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45107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24247</v>
      </c>
    </row>
    <row r="284" spans="1:8" ht="15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45107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68628</v>
      </c>
    </row>
    <row r="285" spans="1:8" ht="15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45107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 ht="15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45107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 ht="15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45107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 ht="15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45107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68628</v>
      </c>
    </row>
    <row r="289" spans="1:8" ht="15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45107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 ht="15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45107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0</v>
      </c>
    </row>
    <row r="291" spans="1:8" ht="15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45107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 ht="15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45107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0</v>
      </c>
    </row>
    <row r="293" spans="1:8" ht="15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45107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 ht="15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45107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 ht="15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45107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 ht="15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45107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 ht="15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45107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 ht="15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45107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 ht="15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45107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 ht="15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45107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 ht="15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45107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0</v>
      </c>
    </row>
    <row r="302" spans="1:8" ht="15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45107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68628</v>
      </c>
    </row>
    <row r="303" spans="1:8" ht="15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45107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 ht="15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45107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 ht="15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45107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68628</v>
      </c>
    </row>
    <row r="306" spans="1:8" ht="15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45107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 ht="15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45107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 ht="15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45107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 ht="15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45107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 ht="15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45107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 ht="15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45107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 ht="15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45107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 ht="15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45107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 ht="15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45107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 ht="15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45107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 ht="15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45107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 ht="15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45107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 ht="15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45107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 ht="15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45107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 ht="15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45107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 ht="15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45107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 ht="15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45107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 ht="15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45107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 ht="15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45107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 ht="15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45107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 ht="15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45107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 ht="15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45107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 ht="15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45107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377643</v>
      </c>
    </row>
    <row r="329" spans="1:8" ht="15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45107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 ht="15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45107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 ht="15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45107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 ht="15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45107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377643</v>
      </c>
    </row>
    <row r="333" spans="1:8" ht="15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45107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 ht="15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45107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-32604</v>
      </c>
    </row>
    <row r="335" spans="1:8" ht="15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45107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-32604</v>
      </c>
    </row>
    <row r="336" spans="1:8" ht="15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45107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0</v>
      </c>
    </row>
    <row r="337" spans="1:8" ht="15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45107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 ht="15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45107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 ht="15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45107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 ht="15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45107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 ht="15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45107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 ht="15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45107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 ht="15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45107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 ht="15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45107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 ht="15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45107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-8</v>
      </c>
    </row>
    <row r="346" spans="1:8" ht="15">
      <c r="A346" s="89" t="str">
        <f aca="true" t="shared" si="27" ref="A346:A409">pdeName</f>
        <v>СОФАРМА АД</v>
      </c>
      <c r="B346" s="89" t="str">
        <f aca="true" t="shared" si="28" ref="B346:B409">pdeBulstat</f>
        <v>831902088</v>
      </c>
      <c r="C346" s="522">
        <f aca="true" t="shared" si="29" ref="C346:C409">endDate</f>
        <v>45107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345031</v>
      </c>
    </row>
    <row r="347" spans="1:8" ht="15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45107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 ht="15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45107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 ht="15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45107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345031</v>
      </c>
    </row>
    <row r="350" spans="1:8" ht="15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45107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43843</v>
      </c>
    </row>
    <row r="351" spans="1:8" ht="15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45107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 ht="15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45107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 ht="15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45107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 ht="15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45107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43843</v>
      </c>
    </row>
    <row r="355" spans="1:8" ht="15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45107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37121</v>
      </c>
    </row>
    <row r="356" spans="1:8" ht="15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45107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-40187</v>
      </c>
    </row>
    <row r="357" spans="1:8" ht="15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45107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-40187</v>
      </c>
    </row>
    <row r="358" spans="1:8" ht="15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45107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0</v>
      </c>
    </row>
    <row r="359" spans="1:8" ht="15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45107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 ht="15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45107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 ht="15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45107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 ht="15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45107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 ht="15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45107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 ht="15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45107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 ht="15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45107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 ht="15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45107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 ht="15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45107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3969</v>
      </c>
    </row>
    <row r="368" spans="1:8" ht="15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45107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44746</v>
      </c>
    </row>
    <row r="369" spans="1:8" ht="15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45107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 ht="15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45107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 ht="15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45107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44746</v>
      </c>
    </row>
    <row r="372" spans="1:8" ht="15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45107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0</v>
      </c>
    </row>
    <row r="373" spans="1:8" ht="15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45107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 ht="15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45107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 ht="15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45107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 ht="15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45107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0</v>
      </c>
    </row>
    <row r="377" spans="1:8" ht="15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45107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 ht="15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45107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 ht="15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45107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 ht="15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45107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 ht="15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45107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 ht="15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45107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 ht="15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45107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 ht="15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45107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 ht="15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45107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 ht="15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45107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 ht="15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45107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 ht="15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45107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 ht="15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45107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0</v>
      </c>
    </row>
    <row r="390" spans="1:8" ht="15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45107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 ht="15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45107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 ht="15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45107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 ht="15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45107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 ht="15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45107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 ht="15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45107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 ht="15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45107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 ht="15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45107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 ht="15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45107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 ht="15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45107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 ht="15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45107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 ht="15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45107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 ht="15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45107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 ht="15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45107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 ht="15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45107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 ht="15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45107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 ht="15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45107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 ht="15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45107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 ht="15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45107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 ht="15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45107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 ht="15">
      <c r="A410" s="89" t="str">
        <f aca="true" t="shared" si="30" ref="A410:A459">pdeName</f>
        <v>СОФАРМА АД</v>
      </c>
      <c r="B410" s="89" t="str">
        <f aca="true" t="shared" si="31" ref="B410:B459">pdeBulstat</f>
        <v>831902088</v>
      </c>
      <c r="C410" s="522">
        <f aca="true" t="shared" si="32" ref="C410:C459">endDate</f>
        <v>45107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 ht="15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45107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 ht="15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45107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 ht="15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45107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 ht="15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45107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 ht="15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45107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 ht="15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45107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600375</v>
      </c>
    </row>
    <row r="417" spans="1:8" ht="15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45107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 ht="15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45107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 ht="15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45107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 ht="15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45107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600375</v>
      </c>
    </row>
    <row r="421" spans="1:8" ht="15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45107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37121</v>
      </c>
    </row>
    <row r="422" spans="1:8" ht="15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45107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-72791</v>
      </c>
    </row>
    <row r="423" spans="1:8" ht="15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45107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-72791</v>
      </c>
    </row>
    <row r="424" spans="1:8" ht="15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45107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 ht="15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45107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 ht="15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45107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0</v>
      </c>
    </row>
    <row r="427" spans="1:8" ht="15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45107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0</v>
      </c>
    </row>
    <row r="428" spans="1:8" ht="15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45107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 ht="15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45107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504</v>
      </c>
    </row>
    <row r="430" spans="1:8" ht="15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45107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1967</v>
      </c>
    </row>
    <row r="431" spans="1:8" ht="15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45107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1463</v>
      </c>
    </row>
    <row r="432" spans="1:8" ht="15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45107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 ht="15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45107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38</v>
      </c>
    </row>
    <row r="434" spans="1:8" ht="15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45107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565247</v>
      </c>
    </row>
    <row r="435" spans="1:8" ht="15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45107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 ht="15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45107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 ht="15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45107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565247</v>
      </c>
    </row>
    <row r="438" spans="1:8" ht="15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45107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 ht="15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45107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 ht="15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45107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 ht="15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45107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 ht="15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45107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 ht="15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45107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 ht="15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45107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 ht="15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45107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 ht="15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45107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 ht="15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45107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 ht="15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45107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 ht="15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45107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 ht="15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45107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 ht="15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45107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 ht="15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45107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 ht="15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45107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 ht="15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45107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 ht="15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45107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 ht="15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45107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 ht="15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45107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 ht="15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45107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 ht="15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45107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3:6" s="443" customFormat="1" ht="15">
      <c r="C460" s="521"/>
      <c r="F460" s="446" t="s">
        <v>879</v>
      </c>
    </row>
    <row r="461" spans="1:8" ht="15">
      <c r="A461" s="89" t="str">
        <f aca="true" t="shared" si="33" ref="A461:A524">pdeName</f>
        <v>СОФАРМА АД</v>
      </c>
      <c r="B461" s="89" t="str">
        <f aca="true" t="shared" si="34" ref="B461:B524">pdeBulstat</f>
        <v>831902088</v>
      </c>
      <c r="C461" s="522">
        <f aca="true" t="shared" si="35" ref="C461:C524">endDate</f>
        <v>45107</v>
      </c>
      <c r="D461" s="89" t="s">
        <v>523</v>
      </c>
      <c r="E461" s="89">
        <v>1</v>
      </c>
      <c r="F461" s="89" t="s">
        <v>522</v>
      </c>
      <c r="H461" s="89">
        <f>'Справка 6'!D11</f>
        <v>48390</v>
      </c>
    </row>
    <row r="462" spans="1:8" ht="15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45107</v>
      </c>
      <c r="D462" s="89" t="s">
        <v>526</v>
      </c>
      <c r="E462" s="89">
        <v>1</v>
      </c>
      <c r="F462" s="89" t="s">
        <v>525</v>
      </c>
      <c r="H462" s="89">
        <f>'Справка 6'!D12</f>
        <v>138172</v>
      </c>
    </row>
    <row r="463" spans="1:8" ht="15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45107</v>
      </c>
      <c r="D463" s="89" t="s">
        <v>529</v>
      </c>
      <c r="E463" s="89">
        <v>1</v>
      </c>
      <c r="F463" s="89" t="s">
        <v>528</v>
      </c>
      <c r="H463" s="89">
        <f>'Справка 6'!D13</f>
        <v>192408</v>
      </c>
    </row>
    <row r="464" spans="1:8" ht="15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45107</v>
      </c>
      <c r="D464" s="89" t="s">
        <v>532</v>
      </c>
      <c r="E464" s="89">
        <v>1</v>
      </c>
      <c r="F464" s="89" t="s">
        <v>531</v>
      </c>
      <c r="H464" s="89">
        <f>'Справка 6'!D14</f>
        <v>17982</v>
      </c>
    </row>
    <row r="465" spans="1:8" ht="15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45107</v>
      </c>
      <c r="D465" s="89" t="s">
        <v>535</v>
      </c>
      <c r="E465" s="89">
        <v>1</v>
      </c>
      <c r="F465" s="89" t="s">
        <v>534</v>
      </c>
      <c r="H465" s="89">
        <f>'Справка 6'!D15</f>
        <v>9032</v>
      </c>
    </row>
    <row r="466" spans="1:8" ht="15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45107</v>
      </c>
      <c r="D466" s="89" t="s">
        <v>537</v>
      </c>
      <c r="E466" s="89">
        <v>1</v>
      </c>
      <c r="F466" s="89" t="s">
        <v>536</v>
      </c>
      <c r="H466" s="89">
        <f>'Справка 6'!D16</f>
        <v>12089</v>
      </c>
    </row>
    <row r="467" spans="1:8" ht="15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45107</v>
      </c>
      <c r="D467" s="89" t="s">
        <v>540</v>
      </c>
      <c r="E467" s="89">
        <v>1</v>
      </c>
      <c r="F467" s="89" t="s">
        <v>539</v>
      </c>
      <c r="H467" s="89">
        <f>'Справка 6'!D17</f>
        <v>4417</v>
      </c>
    </row>
    <row r="468" spans="1:8" ht="15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45107</v>
      </c>
      <c r="D468" s="89" t="s">
        <v>543</v>
      </c>
      <c r="E468" s="89">
        <v>1</v>
      </c>
      <c r="F468" s="89" t="s">
        <v>542</v>
      </c>
      <c r="H468" s="89">
        <f>'Справка 6'!D18</f>
        <v>132</v>
      </c>
    </row>
    <row r="469" spans="1:8" ht="15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45107</v>
      </c>
      <c r="D469" s="89" t="s">
        <v>545</v>
      </c>
      <c r="E469" s="89">
        <v>1</v>
      </c>
      <c r="F469" s="89" t="s">
        <v>828</v>
      </c>
      <c r="H469" s="89">
        <f>'Справка 6'!D19</f>
        <v>422622</v>
      </c>
    </row>
    <row r="470" spans="1:8" ht="15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45107</v>
      </c>
      <c r="D470" s="89" t="s">
        <v>547</v>
      </c>
      <c r="E470" s="89">
        <v>1</v>
      </c>
      <c r="F470" s="89" t="s">
        <v>546</v>
      </c>
      <c r="H470" s="89">
        <f>'Справка 6'!D20</f>
        <v>49267</v>
      </c>
    </row>
    <row r="471" spans="1:8" ht="15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45107</v>
      </c>
      <c r="D471" s="89" t="s">
        <v>549</v>
      </c>
      <c r="E471" s="89">
        <v>1</v>
      </c>
      <c r="F471" s="89" t="s">
        <v>548</v>
      </c>
      <c r="H471" s="89">
        <f>'Справка 6'!D22</f>
        <v>628</v>
      </c>
    </row>
    <row r="472" spans="1:8" ht="15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45107</v>
      </c>
      <c r="D472" s="89" t="s">
        <v>553</v>
      </c>
      <c r="E472" s="89">
        <v>1</v>
      </c>
      <c r="F472" s="89" t="s">
        <v>552</v>
      </c>
      <c r="H472" s="89">
        <f>'Справка 6'!D24</f>
        <v>9046</v>
      </c>
    </row>
    <row r="473" spans="1:8" ht="15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45107</v>
      </c>
      <c r="D473" s="89" t="s">
        <v>555</v>
      </c>
      <c r="E473" s="89">
        <v>1</v>
      </c>
      <c r="F473" s="89" t="s">
        <v>554</v>
      </c>
      <c r="H473" s="89">
        <f>'Справка 6'!D25</f>
        <v>4602</v>
      </c>
    </row>
    <row r="474" spans="1:8" ht="15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45107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45107</v>
      </c>
      <c r="D475" s="89" t="s">
        <v>558</v>
      </c>
      <c r="E475" s="89">
        <v>1</v>
      </c>
      <c r="F475" s="89" t="s">
        <v>542</v>
      </c>
      <c r="H475" s="89">
        <f>'Справка 6'!D27</f>
        <v>1356</v>
      </c>
    </row>
    <row r="476" spans="1:8" ht="15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45107</v>
      </c>
      <c r="D476" s="89" t="s">
        <v>560</v>
      </c>
      <c r="E476" s="89">
        <v>1</v>
      </c>
      <c r="F476" s="89" t="s">
        <v>863</v>
      </c>
      <c r="H476" s="89">
        <f>'Справка 6'!D28</f>
        <v>15004</v>
      </c>
    </row>
    <row r="477" spans="1:8" ht="15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45107</v>
      </c>
      <c r="D477" s="89" t="s">
        <v>562</v>
      </c>
      <c r="E477" s="89">
        <v>1</v>
      </c>
      <c r="F477" s="89" t="s">
        <v>561</v>
      </c>
      <c r="H477" s="89">
        <f>'Справка 6'!D30</f>
        <v>164313</v>
      </c>
    </row>
    <row r="478" spans="1:8" ht="15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45107</v>
      </c>
      <c r="D478" s="89" t="s">
        <v>563</v>
      </c>
      <c r="E478" s="89">
        <v>1</v>
      </c>
      <c r="F478" s="89" t="s">
        <v>108</v>
      </c>
      <c r="H478" s="89">
        <f>'Справка 6'!D31</f>
        <v>90235</v>
      </c>
    </row>
    <row r="479" spans="1:8" ht="15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45107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45107</v>
      </c>
      <c r="D480" s="89" t="s">
        <v>565</v>
      </c>
      <c r="E480" s="89">
        <v>1</v>
      </c>
      <c r="F480" s="89" t="s">
        <v>113</v>
      </c>
      <c r="H480" s="89">
        <f>'Справка 6'!D33</f>
        <v>69372</v>
      </c>
    </row>
    <row r="481" spans="1:8" ht="15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45107</v>
      </c>
      <c r="D481" s="89" t="s">
        <v>566</v>
      </c>
      <c r="E481" s="89">
        <v>1</v>
      </c>
      <c r="F481" s="89" t="s">
        <v>115</v>
      </c>
      <c r="H481" s="89">
        <f>'Справка 6'!D34</f>
        <v>4706</v>
      </c>
    </row>
    <row r="482" spans="1:8" ht="15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45107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45107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45107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45107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45107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45107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45107</v>
      </c>
      <c r="D488" s="89" t="s">
        <v>578</v>
      </c>
      <c r="E488" s="89">
        <v>1</v>
      </c>
      <c r="F488" s="89" t="s">
        <v>827</v>
      </c>
      <c r="H488" s="89">
        <f>'Справка 6'!D41</f>
        <v>164313</v>
      </c>
    </row>
    <row r="489" spans="1:8" ht="15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45107</v>
      </c>
      <c r="D489" s="89" t="s">
        <v>581</v>
      </c>
      <c r="E489" s="89">
        <v>1</v>
      </c>
      <c r="F489" s="89" t="s">
        <v>580</v>
      </c>
      <c r="H489" s="89">
        <f>'Справка 6'!D42</f>
        <v>768</v>
      </c>
    </row>
    <row r="490" spans="1:8" ht="15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45107</v>
      </c>
      <c r="D490" s="89" t="s">
        <v>583</v>
      </c>
      <c r="E490" s="89">
        <v>1</v>
      </c>
      <c r="F490" s="89" t="s">
        <v>582</v>
      </c>
      <c r="H490" s="89">
        <f>'Справка 6'!D43</f>
        <v>652602</v>
      </c>
    </row>
    <row r="491" spans="1:8" ht="15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45107</v>
      </c>
      <c r="D491" s="89" t="s">
        <v>523</v>
      </c>
      <c r="E491" s="89">
        <v>2</v>
      </c>
      <c r="F491" s="89" t="s">
        <v>522</v>
      </c>
      <c r="H491" s="89">
        <f>'Справка 6'!E11</f>
        <v>689</v>
      </c>
    </row>
    <row r="492" spans="1:8" ht="15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45107</v>
      </c>
      <c r="D492" s="89" t="s">
        <v>526</v>
      </c>
      <c r="E492" s="89">
        <v>2</v>
      </c>
      <c r="F492" s="89" t="s">
        <v>525</v>
      </c>
      <c r="H492" s="89">
        <f>'Справка 6'!E12</f>
        <v>1363</v>
      </c>
    </row>
    <row r="493" spans="1:8" ht="15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45107</v>
      </c>
      <c r="D493" s="89" t="s">
        <v>529</v>
      </c>
      <c r="E493" s="89">
        <v>2</v>
      </c>
      <c r="F493" s="89" t="s">
        <v>528</v>
      </c>
      <c r="H493" s="89">
        <f>'Справка 6'!E13</f>
        <v>4792</v>
      </c>
    </row>
    <row r="494" spans="1:8" ht="15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45107</v>
      </c>
      <c r="D494" s="89" t="s">
        <v>532</v>
      </c>
      <c r="E494" s="89">
        <v>2</v>
      </c>
      <c r="F494" s="89" t="s">
        <v>531</v>
      </c>
      <c r="H494" s="89">
        <f>'Справка 6'!E14</f>
        <v>1194</v>
      </c>
    </row>
    <row r="495" spans="1:8" ht="15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45107</v>
      </c>
      <c r="D495" s="89" t="s">
        <v>535</v>
      </c>
      <c r="E495" s="89">
        <v>2</v>
      </c>
      <c r="F495" s="89" t="s">
        <v>534</v>
      </c>
      <c r="H495" s="89">
        <f>'Справка 6'!E15</f>
        <v>545</v>
      </c>
    </row>
    <row r="496" spans="1:8" ht="15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45107</v>
      </c>
      <c r="D496" s="89" t="s">
        <v>537</v>
      </c>
      <c r="E496" s="89">
        <v>2</v>
      </c>
      <c r="F496" s="89" t="s">
        <v>536</v>
      </c>
      <c r="H496" s="89">
        <f>'Справка 6'!E16</f>
        <v>205</v>
      </c>
    </row>
    <row r="497" spans="1:8" ht="15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45107</v>
      </c>
      <c r="D497" s="89" t="s">
        <v>540</v>
      </c>
      <c r="E497" s="89">
        <v>2</v>
      </c>
      <c r="F497" s="89" t="s">
        <v>539</v>
      </c>
      <c r="H497" s="89">
        <f>'Справка 6'!E17</f>
        <v>4430</v>
      </c>
    </row>
    <row r="498" spans="1:8" ht="15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45107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45107</v>
      </c>
      <c r="D499" s="89" t="s">
        <v>545</v>
      </c>
      <c r="E499" s="89">
        <v>2</v>
      </c>
      <c r="F499" s="89" t="s">
        <v>828</v>
      </c>
      <c r="H499" s="89">
        <f>'Справка 6'!E19</f>
        <v>13218</v>
      </c>
    </row>
    <row r="500" spans="1:8" ht="15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45107</v>
      </c>
      <c r="D500" s="89" t="s">
        <v>547</v>
      </c>
      <c r="E500" s="89">
        <v>2</v>
      </c>
      <c r="F500" s="89" t="s">
        <v>546</v>
      </c>
      <c r="H500" s="89">
        <f>'Справка 6'!E20</f>
        <v>220</v>
      </c>
    </row>
    <row r="501" spans="1:8" ht="15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45107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 ht="15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45107</v>
      </c>
      <c r="D502" s="89" t="s">
        <v>553</v>
      </c>
      <c r="E502" s="89">
        <v>2</v>
      </c>
      <c r="F502" s="89" t="s">
        <v>552</v>
      </c>
      <c r="H502" s="89">
        <f>'Справка 6'!E24</f>
        <v>76</v>
      </c>
    </row>
    <row r="503" spans="1:8" ht="15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45107</v>
      </c>
      <c r="D503" s="89" t="s">
        <v>555</v>
      </c>
      <c r="E503" s="89">
        <v>2</v>
      </c>
      <c r="F503" s="89" t="s">
        <v>554</v>
      </c>
      <c r="H503" s="89">
        <f>'Справка 6'!E25</f>
        <v>66</v>
      </c>
    </row>
    <row r="504" spans="1:8" ht="15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45107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45107</v>
      </c>
      <c r="D505" s="89" t="s">
        <v>558</v>
      </c>
      <c r="E505" s="89">
        <v>2</v>
      </c>
      <c r="F505" s="89" t="s">
        <v>542</v>
      </c>
      <c r="H505" s="89">
        <f>'Справка 6'!E27</f>
        <v>560</v>
      </c>
    </row>
    <row r="506" spans="1:8" ht="15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45107</v>
      </c>
      <c r="D506" s="89" t="s">
        <v>560</v>
      </c>
      <c r="E506" s="89">
        <v>2</v>
      </c>
      <c r="F506" s="89" t="s">
        <v>863</v>
      </c>
      <c r="H506" s="89">
        <f>'Справка 6'!E28</f>
        <v>702</v>
      </c>
    </row>
    <row r="507" spans="1:8" ht="15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45107</v>
      </c>
      <c r="D507" s="89" t="s">
        <v>562</v>
      </c>
      <c r="E507" s="89">
        <v>2</v>
      </c>
      <c r="F507" s="89" t="s">
        <v>561</v>
      </c>
      <c r="H507" s="89">
        <f>'Справка 6'!E30</f>
        <v>1990</v>
      </c>
    </row>
    <row r="508" spans="1:8" ht="15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45107</v>
      </c>
      <c r="D508" s="89" t="s">
        <v>563</v>
      </c>
      <c r="E508" s="89">
        <v>2</v>
      </c>
      <c r="F508" s="89" t="s">
        <v>108</v>
      </c>
      <c r="H508" s="89">
        <f>'Справка 6'!E31</f>
        <v>544</v>
      </c>
    </row>
    <row r="509" spans="1:8" ht="15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45107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45107</v>
      </c>
      <c r="D510" s="89" t="s">
        <v>565</v>
      </c>
      <c r="E510" s="89">
        <v>2</v>
      </c>
      <c r="F510" s="89" t="s">
        <v>113</v>
      </c>
      <c r="H510" s="89">
        <f>'Справка 6'!E33</f>
        <v>101</v>
      </c>
    </row>
    <row r="511" spans="1:8" ht="15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45107</v>
      </c>
      <c r="D511" s="89" t="s">
        <v>566</v>
      </c>
      <c r="E511" s="89">
        <v>2</v>
      </c>
      <c r="F511" s="89" t="s">
        <v>115</v>
      </c>
      <c r="H511" s="89">
        <f>'Справка 6'!E34</f>
        <v>1345</v>
      </c>
    </row>
    <row r="512" spans="1:8" ht="15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45107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45107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45107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45107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45107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45107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45107</v>
      </c>
      <c r="D518" s="89" t="s">
        <v>578</v>
      </c>
      <c r="E518" s="89">
        <v>2</v>
      </c>
      <c r="F518" s="89" t="s">
        <v>827</v>
      </c>
      <c r="H518" s="89">
        <f>'Справка 6'!E41</f>
        <v>1990</v>
      </c>
    </row>
    <row r="519" spans="1:8" ht="15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45107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45107</v>
      </c>
      <c r="D520" s="89" t="s">
        <v>583</v>
      </c>
      <c r="E520" s="89">
        <v>2</v>
      </c>
      <c r="F520" s="89" t="s">
        <v>582</v>
      </c>
      <c r="H520" s="89">
        <f>'Справка 6'!E43</f>
        <v>16130</v>
      </c>
    </row>
    <row r="521" spans="1:8" ht="15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45107</v>
      </c>
      <c r="D521" s="89" t="s">
        <v>523</v>
      </c>
      <c r="E521" s="89">
        <v>3</v>
      </c>
      <c r="F521" s="89" t="s">
        <v>522</v>
      </c>
      <c r="H521" s="89">
        <f>'Справка 6'!F11</f>
        <v>6735</v>
      </c>
    </row>
    <row r="522" spans="1:8" ht="15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45107</v>
      </c>
      <c r="D522" s="89" t="s">
        <v>526</v>
      </c>
      <c r="E522" s="89">
        <v>3</v>
      </c>
      <c r="F522" s="89" t="s">
        <v>525</v>
      </c>
      <c r="H522" s="89">
        <f>'Справка 6'!F12</f>
        <v>3717</v>
      </c>
    </row>
    <row r="523" spans="1:8" ht="15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45107</v>
      </c>
      <c r="D523" s="89" t="s">
        <v>529</v>
      </c>
      <c r="E523" s="89">
        <v>3</v>
      </c>
      <c r="F523" s="89" t="s">
        <v>528</v>
      </c>
      <c r="H523" s="89">
        <f>'Справка 6'!F13</f>
        <v>2374</v>
      </c>
    </row>
    <row r="524" spans="1:8" ht="15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45107</v>
      </c>
      <c r="D524" s="89" t="s">
        <v>532</v>
      </c>
      <c r="E524" s="89">
        <v>3</v>
      </c>
      <c r="F524" s="89" t="s">
        <v>531</v>
      </c>
      <c r="H524" s="89">
        <f>'Справка 6'!F14</f>
        <v>470</v>
      </c>
    </row>
    <row r="525" spans="1:8" ht="15">
      <c r="A525" s="89" t="str">
        <f aca="true" t="shared" si="36" ref="A525:A588">pdeName</f>
        <v>СОФАРМА АД</v>
      </c>
      <c r="B525" s="89" t="str">
        <f aca="true" t="shared" si="37" ref="B525:B588">pdeBulstat</f>
        <v>831902088</v>
      </c>
      <c r="C525" s="522">
        <f aca="true" t="shared" si="38" ref="C525:C588">endDate</f>
        <v>45107</v>
      </c>
      <c r="D525" s="89" t="s">
        <v>535</v>
      </c>
      <c r="E525" s="89">
        <v>3</v>
      </c>
      <c r="F525" s="89" t="s">
        <v>534</v>
      </c>
      <c r="H525" s="89">
        <f>'Справка 6'!F15</f>
        <v>343</v>
      </c>
    </row>
    <row r="526" spans="1:8" ht="15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45107</v>
      </c>
      <c r="D526" s="89" t="s">
        <v>537</v>
      </c>
      <c r="E526" s="89">
        <v>3</v>
      </c>
      <c r="F526" s="89" t="s">
        <v>536</v>
      </c>
      <c r="H526" s="89">
        <f>'Справка 6'!F16</f>
        <v>326</v>
      </c>
    </row>
    <row r="527" spans="1:8" ht="15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45107</v>
      </c>
      <c r="D527" s="89" t="s">
        <v>540</v>
      </c>
      <c r="E527" s="89">
        <v>3</v>
      </c>
      <c r="F527" s="89" t="s">
        <v>539</v>
      </c>
      <c r="H527" s="89">
        <f>'Справка 6'!F17</f>
        <v>5517</v>
      </c>
    </row>
    <row r="528" spans="1:8" ht="15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45107</v>
      </c>
      <c r="D528" s="89" t="s">
        <v>543</v>
      </c>
      <c r="E528" s="89">
        <v>3</v>
      </c>
      <c r="F528" s="89" t="s">
        <v>542</v>
      </c>
      <c r="H528" s="89">
        <f>'Справка 6'!F18</f>
        <v>7</v>
      </c>
    </row>
    <row r="529" spans="1:8" ht="15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45107</v>
      </c>
      <c r="D529" s="89" t="s">
        <v>545</v>
      </c>
      <c r="E529" s="89">
        <v>3</v>
      </c>
      <c r="F529" s="89" t="s">
        <v>828</v>
      </c>
      <c r="H529" s="89">
        <f>'Справка 6'!F19</f>
        <v>19489</v>
      </c>
    </row>
    <row r="530" spans="1:8" ht="15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45107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45107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 ht="15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45107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 ht="15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45107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 ht="15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45107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45107</v>
      </c>
      <c r="D535" s="89" t="s">
        <v>558</v>
      </c>
      <c r="E535" s="89">
        <v>3</v>
      </c>
      <c r="F535" s="89" t="s">
        <v>542</v>
      </c>
      <c r="H535" s="89">
        <f>'Справка 6'!F27</f>
        <v>120</v>
      </c>
    </row>
    <row r="536" spans="1:8" ht="15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45107</v>
      </c>
      <c r="D536" s="89" t="s">
        <v>560</v>
      </c>
      <c r="E536" s="89">
        <v>3</v>
      </c>
      <c r="F536" s="89" t="s">
        <v>863</v>
      </c>
      <c r="H536" s="89">
        <f>'Справка 6'!F28</f>
        <v>120</v>
      </c>
    </row>
    <row r="537" spans="1:8" ht="15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45107</v>
      </c>
      <c r="D537" s="89" t="s">
        <v>562</v>
      </c>
      <c r="E537" s="89">
        <v>3</v>
      </c>
      <c r="F537" s="89" t="s">
        <v>561</v>
      </c>
      <c r="H537" s="89">
        <f>'Справка 6'!F30</f>
        <v>292</v>
      </c>
    </row>
    <row r="538" spans="1:8" ht="15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45107</v>
      </c>
      <c r="D538" s="89" t="s">
        <v>563</v>
      </c>
      <c r="E538" s="89">
        <v>3</v>
      </c>
      <c r="F538" s="89" t="s">
        <v>108</v>
      </c>
      <c r="H538" s="89">
        <f>'Справка 6'!F31</f>
        <v>2</v>
      </c>
    </row>
    <row r="539" spans="1:8" ht="15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45107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45107</v>
      </c>
      <c r="D540" s="89" t="s">
        <v>565</v>
      </c>
      <c r="E540" s="89">
        <v>3</v>
      </c>
      <c r="F540" s="89" t="s">
        <v>113</v>
      </c>
      <c r="H540" s="89">
        <f>'Справка 6'!F33</f>
        <v>5</v>
      </c>
    </row>
    <row r="541" spans="1:8" ht="15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45107</v>
      </c>
      <c r="D541" s="89" t="s">
        <v>566</v>
      </c>
      <c r="E541" s="89">
        <v>3</v>
      </c>
      <c r="F541" s="89" t="s">
        <v>115</v>
      </c>
      <c r="H541" s="89">
        <f>'Справка 6'!F34</f>
        <v>285</v>
      </c>
    </row>
    <row r="542" spans="1:8" ht="15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45107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45107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45107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45107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45107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45107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45107</v>
      </c>
      <c r="D548" s="89" t="s">
        <v>578</v>
      </c>
      <c r="E548" s="89">
        <v>3</v>
      </c>
      <c r="F548" s="89" t="s">
        <v>827</v>
      </c>
      <c r="H548" s="89">
        <f>'Справка 6'!F41</f>
        <v>292</v>
      </c>
    </row>
    <row r="549" spans="1:8" ht="15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45107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45107</v>
      </c>
      <c r="D550" s="89" t="s">
        <v>583</v>
      </c>
      <c r="E550" s="89">
        <v>3</v>
      </c>
      <c r="F550" s="89" t="s">
        <v>582</v>
      </c>
      <c r="H550" s="89">
        <f>'Справка 6'!F43</f>
        <v>19901</v>
      </c>
    </row>
    <row r="551" spans="1:8" ht="15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45107</v>
      </c>
      <c r="D551" s="89" t="s">
        <v>523</v>
      </c>
      <c r="E551" s="89">
        <v>4</v>
      </c>
      <c r="F551" s="89" t="s">
        <v>522</v>
      </c>
      <c r="H551" s="89">
        <f>'Справка 6'!G11</f>
        <v>42344</v>
      </c>
    </row>
    <row r="552" spans="1:8" ht="15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45107</v>
      </c>
      <c r="D552" s="89" t="s">
        <v>526</v>
      </c>
      <c r="E552" s="89">
        <v>4</v>
      </c>
      <c r="F552" s="89" t="s">
        <v>525</v>
      </c>
      <c r="H552" s="89">
        <f>'Справка 6'!G12</f>
        <v>135818</v>
      </c>
    </row>
    <row r="553" spans="1:8" ht="15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45107</v>
      </c>
      <c r="D553" s="89" t="s">
        <v>529</v>
      </c>
      <c r="E553" s="89">
        <v>4</v>
      </c>
      <c r="F553" s="89" t="s">
        <v>528</v>
      </c>
      <c r="H553" s="89">
        <f>'Справка 6'!G13</f>
        <v>194826</v>
      </c>
    </row>
    <row r="554" spans="1:8" ht="15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45107</v>
      </c>
      <c r="D554" s="89" t="s">
        <v>532</v>
      </c>
      <c r="E554" s="89">
        <v>4</v>
      </c>
      <c r="F554" s="89" t="s">
        <v>531</v>
      </c>
      <c r="H554" s="89">
        <f>'Справка 6'!G14</f>
        <v>18706</v>
      </c>
    </row>
    <row r="555" spans="1:8" ht="15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45107</v>
      </c>
      <c r="D555" s="89" t="s">
        <v>535</v>
      </c>
      <c r="E555" s="89">
        <v>4</v>
      </c>
      <c r="F555" s="89" t="s">
        <v>534</v>
      </c>
      <c r="H555" s="89">
        <f>'Справка 6'!G15</f>
        <v>9234</v>
      </c>
    </row>
    <row r="556" spans="1:8" ht="15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45107</v>
      </c>
      <c r="D556" s="89" t="s">
        <v>537</v>
      </c>
      <c r="E556" s="89">
        <v>4</v>
      </c>
      <c r="F556" s="89" t="s">
        <v>536</v>
      </c>
      <c r="H556" s="89">
        <f>'Справка 6'!G16</f>
        <v>11968</v>
      </c>
    </row>
    <row r="557" spans="1:8" ht="15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45107</v>
      </c>
      <c r="D557" s="89" t="s">
        <v>540</v>
      </c>
      <c r="E557" s="89">
        <v>4</v>
      </c>
      <c r="F557" s="89" t="s">
        <v>539</v>
      </c>
      <c r="H557" s="89">
        <f>'Справка 6'!G17</f>
        <v>3330</v>
      </c>
    </row>
    <row r="558" spans="1:8" ht="15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45107</v>
      </c>
      <c r="D558" s="89" t="s">
        <v>543</v>
      </c>
      <c r="E558" s="89">
        <v>4</v>
      </c>
      <c r="F558" s="89" t="s">
        <v>542</v>
      </c>
      <c r="H558" s="89">
        <f>'Справка 6'!G18</f>
        <v>125</v>
      </c>
    </row>
    <row r="559" spans="1:8" ht="15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45107</v>
      </c>
      <c r="D559" s="89" t="s">
        <v>545</v>
      </c>
      <c r="E559" s="89">
        <v>4</v>
      </c>
      <c r="F559" s="89" t="s">
        <v>828</v>
      </c>
      <c r="H559" s="89">
        <f>'Справка 6'!G19</f>
        <v>416351</v>
      </c>
    </row>
    <row r="560" spans="1:8" ht="15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45107</v>
      </c>
      <c r="D560" s="89" t="s">
        <v>547</v>
      </c>
      <c r="E560" s="89">
        <v>4</v>
      </c>
      <c r="F560" s="89" t="s">
        <v>546</v>
      </c>
      <c r="H560" s="89">
        <f>'Справка 6'!G20</f>
        <v>49487</v>
      </c>
    </row>
    <row r="561" spans="1:8" ht="15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45107</v>
      </c>
      <c r="D561" s="89" t="s">
        <v>549</v>
      </c>
      <c r="E561" s="89">
        <v>4</v>
      </c>
      <c r="F561" s="89" t="s">
        <v>548</v>
      </c>
      <c r="H561" s="89">
        <f>'Справка 6'!G22</f>
        <v>628</v>
      </c>
    </row>
    <row r="562" spans="1:8" ht="15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45107</v>
      </c>
      <c r="D562" s="89" t="s">
        <v>553</v>
      </c>
      <c r="E562" s="89">
        <v>4</v>
      </c>
      <c r="F562" s="89" t="s">
        <v>552</v>
      </c>
      <c r="H562" s="89">
        <f>'Справка 6'!G24</f>
        <v>9122</v>
      </c>
    </row>
    <row r="563" spans="1:8" ht="15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45107</v>
      </c>
      <c r="D563" s="89" t="s">
        <v>555</v>
      </c>
      <c r="E563" s="89">
        <v>4</v>
      </c>
      <c r="F563" s="89" t="s">
        <v>554</v>
      </c>
      <c r="H563" s="89">
        <f>'Справка 6'!G25</f>
        <v>4668</v>
      </c>
    </row>
    <row r="564" spans="1:8" ht="15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45107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45107</v>
      </c>
      <c r="D565" s="89" t="s">
        <v>558</v>
      </c>
      <c r="E565" s="89">
        <v>4</v>
      </c>
      <c r="F565" s="89" t="s">
        <v>542</v>
      </c>
      <c r="H565" s="89">
        <f>'Справка 6'!G27</f>
        <v>1796</v>
      </c>
    </row>
    <row r="566" spans="1:8" ht="15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45107</v>
      </c>
      <c r="D566" s="89" t="s">
        <v>560</v>
      </c>
      <c r="E566" s="89">
        <v>4</v>
      </c>
      <c r="F566" s="89" t="s">
        <v>863</v>
      </c>
      <c r="H566" s="89">
        <f>'Справка 6'!G28</f>
        <v>15586</v>
      </c>
    </row>
    <row r="567" spans="1:8" ht="15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45107</v>
      </c>
      <c r="D567" s="89" t="s">
        <v>562</v>
      </c>
      <c r="E567" s="89">
        <v>4</v>
      </c>
      <c r="F567" s="89" t="s">
        <v>561</v>
      </c>
      <c r="H567" s="89">
        <f>'Справка 6'!G30</f>
        <v>166011</v>
      </c>
    </row>
    <row r="568" spans="1:8" ht="15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45107</v>
      </c>
      <c r="D568" s="89" t="s">
        <v>563</v>
      </c>
      <c r="E568" s="89">
        <v>4</v>
      </c>
      <c r="F568" s="89" t="s">
        <v>108</v>
      </c>
      <c r="H568" s="89">
        <f>'Справка 6'!G31</f>
        <v>90777</v>
      </c>
    </row>
    <row r="569" spans="1:8" ht="15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45107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45107</v>
      </c>
      <c r="D570" s="89" t="s">
        <v>565</v>
      </c>
      <c r="E570" s="89">
        <v>4</v>
      </c>
      <c r="F570" s="89" t="s">
        <v>113</v>
      </c>
      <c r="H570" s="89">
        <f>'Справка 6'!G33</f>
        <v>69468</v>
      </c>
    </row>
    <row r="571" spans="1:8" ht="15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45107</v>
      </c>
      <c r="D571" s="89" t="s">
        <v>566</v>
      </c>
      <c r="E571" s="89">
        <v>4</v>
      </c>
      <c r="F571" s="89" t="s">
        <v>115</v>
      </c>
      <c r="H571" s="89">
        <f>'Справка 6'!G34</f>
        <v>5766</v>
      </c>
    </row>
    <row r="572" spans="1:8" ht="15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45107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45107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45107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45107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45107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45107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45107</v>
      </c>
      <c r="D578" s="89" t="s">
        <v>578</v>
      </c>
      <c r="E578" s="89">
        <v>4</v>
      </c>
      <c r="F578" s="89" t="s">
        <v>827</v>
      </c>
      <c r="H578" s="89">
        <f>'Справка 6'!G41</f>
        <v>166011</v>
      </c>
    </row>
    <row r="579" spans="1:8" ht="15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45107</v>
      </c>
      <c r="D579" s="89" t="s">
        <v>581</v>
      </c>
      <c r="E579" s="89">
        <v>4</v>
      </c>
      <c r="F579" s="89" t="s">
        <v>580</v>
      </c>
      <c r="H579" s="89">
        <f>'Справка 6'!G42</f>
        <v>768</v>
      </c>
    </row>
    <row r="580" spans="1:8" ht="15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45107</v>
      </c>
      <c r="D580" s="89" t="s">
        <v>583</v>
      </c>
      <c r="E580" s="89">
        <v>4</v>
      </c>
      <c r="F580" s="89" t="s">
        <v>582</v>
      </c>
      <c r="H580" s="89">
        <f>'Справка 6'!G43</f>
        <v>648831</v>
      </c>
    </row>
    <row r="581" spans="1:8" ht="15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45107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45107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45107</v>
      </c>
      <c r="D583" s="89" t="s">
        <v>529</v>
      </c>
      <c r="E583" s="89">
        <v>5</v>
      </c>
      <c r="F583" s="89" t="s">
        <v>528</v>
      </c>
      <c r="H583" s="89">
        <f>'Справка 6'!H13</f>
        <v>20</v>
      </c>
    </row>
    <row r="584" spans="1:8" ht="15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45107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45107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45107</v>
      </c>
      <c r="D586" s="89" t="s">
        <v>537</v>
      </c>
      <c r="E586" s="89">
        <v>5</v>
      </c>
      <c r="F586" s="89" t="s">
        <v>536</v>
      </c>
      <c r="H586" s="89">
        <f>'Справка 6'!H16</f>
        <v>13</v>
      </c>
    </row>
    <row r="587" spans="1:8" ht="15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45107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45107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">
      <c r="A589" s="89" t="str">
        <f aca="true" t="shared" si="39" ref="A589:A652">pdeName</f>
        <v>СОФАРМА АД</v>
      </c>
      <c r="B589" s="89" t="str">
        <f aca="true" t="shared" si="40" ref="B589:B652">pdeBulstat</f>
        <v>831902088</v>
      </c>
      <c r="C589" s="522">
        <f aca="true" t="shared" si="41" ref="C589:C652">endDate</f>
        <v>45107</v>
      </c>
      <c r="D589" s="89" t="s">
        <v>545</v>
      </c>
      <c r="E589" s="89">
        <v>5</v>
      </c>
      <c r="F589" s="89" t="s">
        <v>828</v>
      </c>
      <c r="H589" s="89">
        <f>'Справка 6'!H19</f>
        <v>33</v>
      </c>
    </row>
    <row r="590" spans="1:8" ht="15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45107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45107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45107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45107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45107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45107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45107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45107</v>
      </c>
      <c r="D597" s="89" t="s">
        <v>562</v>
      </c>
      <c r="E597" s="89">
        <v>5</v>
      </c>
      <c r="F597" s="89" t="s">
        <v>561</v>
      </c>
      <c r="H597" s="89">
        <f>'Справка 6'!H30</f>
        <v>1967</v>
      </c>
    </row>
    <row r="598" spans="1:8" ht="15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45107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45107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45107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45107</v>
      </c>
      <c r="D601" s="89" t="s">
        <v>566</v>
      </c>
      <c r="E601" s="89">
        <v>5</v>
      </c>
      <c r="F601" s="89" t="s">
        <v>115</v>
      </c>
      <c r="H601" s="89">
        <f>'Справка 6'!H34</f>
        <v>1967</v>
      </c>
    </row>
    <row r="602" spans="1:8" ht="15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45107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45107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45107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45107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45107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45107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45107</v>
      </c>
      <c r="D608" s="89" t="s">
        <v>578</v>
      </c>
      <c r="E608" s="89">
        <v>5</v>
      </c>
      <c r="F608" s="89" t="s">
        <v>827</v>
      </c>
      <c r="H608" s="89">
        <f>'Справка 6'!H41</f>
        <v>1967</v>
      </c>
    </row>
    <row r="609" spans="1:8" ht="15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45107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45107</v>
      </c>
      <c r="D610" s="89" t="s">
        <v>583</v>
      </c>
      <c r="E610" s="89">
        <v>5</v>
      </c>
      <c r="F610" s="89" t="s">
        <v>582</v>
      </c>
      <c r="H610" s="89">
        <f>'Справка 6'!H43</f>
        <v>2000</v>
      </c>
    </row>
    <row r="611" spans="1:8" ht="15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45107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45107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45107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45107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45107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45107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45107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45107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45107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45107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45107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45107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45107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45107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45107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45107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45107</v>
      </c>
      <c r="D627" s="89" t="s">
        <v>562</v>
      </c>
      <c r="E627" s="89">
        <v>6</v>
      </c>
      <c r="F627" s="89" t="s">
        <v>561</v>
      </c>
      <c r="H627" s="89">
        <f>'Справка 6'!I30</f>
        <v>1463</v>
      </c>
    </row>
    <row r="628" spans="1:8" ht="15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45107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45107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45107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 ht="15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45107</v>
      </c>
      <c r="D631" s="89" t="s">
        <v>566</v>
      </c>
      <c r="E631" s="89">
        <v>6</v>
      </c>
      <c r="F631" s="89" t="s">
        <v>115</v>
      </c>
      <c r="H631" s="89">
        <f>'Справка 6'!I34</f>
        <v>1463</v>
      </c>
    </row>
    <row r="632" spans="1:8" ht="15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45107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45107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45107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45107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45107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45107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45107</v>
      </c>
      <c r="D638" s="89" t="s">
        <v>578</v>
      </c>
      <c r="E638" s="89">
        <v>6</v>
      </c>
      <c r="F638" s="89" t="s">
        <v>827</v>
      </c>
      <c r="H638" s="89">
        <f>'Справка 6'!I41</f>
        <v>1463</v>
      </c>
    </row>
    <row r="639" spans="1:8" ht="15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45107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45107</v>
      </c>
      <c r="D640" s="89" t="s">
        <v>583</v>
      </c>
      <c r="E640" s="89">
        <v>6</v>
      </c>
      <c r="F640" s="89" t="s">
        <v>582</v>
      </c>
      <c r="H640" s="89">
        <f>'Справка 6'!I43</f>
        <v>1463</v>
      </c>
    </row>
    <row r="641" spans="1:8" ht="15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45107</v>
      </c>
      <c r="D641" s="89" t="s">
        <v>523</v>
      </c>
      <c r="E641" s="89">
        <v>7</v>
      </c>
      <c r="F641" s="89" t="s">
        <v>522</v>
      </c>
      <c r="H641" s="89">
        <f>'Справка 6'!J11</f>
        <v>42344</v>
      </c>
    </row>
    <row r="642" spans="1:8" ht="15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45107</v>
      </c>
      <c r="D642" s="89" t="s">
        <v>526</v>
      </c>
      <c r="E642" s="89">
        <v>7</v>
      </c>
      <c r="F642" s="89" t="s">
        <v>525</v>
      </c>
      <c r="H642" s="89">
        <f>'Справка 6'!J12</f>
        <v>135818</v>
      </c>
    </row>
    <row r="643" spans="1:8" ht="15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45107</v>
      </c>
      <c r="D643" s="89" t="s">
        <v>529</v>
      </c>
      <c r="E643" s="89">
        <v>7</v>
      </c>
      <c r="F643" s="89" t="s">
        <v>528</v>
      </c>
      <c r="H643" s="89">
        <f>'Справка 6'!J13</f>
        <v>194846</v>
      </c>
    </row>
    <row r="644" spans="1:8" ht="15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45107</v>
      </c>
      <c r="D644" s="89" t="s">
        <v>532</v>
      </c>
      <c r="E644" s="89">
        <v>7</v>
      </c>
      <c r="F644" s="89" t="s">
        <v>531</v>
      </c>
      <c r="H644" s="89">
        <f>'Справка 6'!J14</f>
        <v>18706</v>
      </c>
    </row>
    <row r="645" spans="1:8" ht="15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45107</v>
      </c>
      <c r="D645" s="89" t="s">
        <v>535</v>
      </c>
      <c r="E645" s="89">
        <v>7</v>
      </c>
      <c r="F645" s="89" t="s">
        <v>534</v>
      </c>
      <c r="H645" s="89">
        <f>'Справка 6'!J15</f>
        <v>9234</v>
      </c>
    </row>
    <row r="646" spans="1:8" ht="15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45107</v>
      </c>
      <c r="D646" s="89" t="s">
        <v>537</v>
      </c>
      <c r="E646" s="89">
        <v>7</v>
      </c>
      <c r="F646" s="89" t="s">
        <v>536</v>
      </c>
      <c r="H646" s="89">
        <f>'Справка 6'!J16</f>
        <v>11981</v>
      </c>
    </row>
    <row r="647" spans="1:8" ht="15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45107</v>
      </c>
      <c r="D647" s="89" t="s">
        <v>540</v>
      </c>
      <c r="E647" s="89">
        <v>7</v>
      </c>
      <c r="F647" s="89" t="s">
        <v>539</v>
      </c>
      <c r="H647" s="89">
        <f>'Справка 6'!J17</f>
        <v>3330</v>
      </c>
    </row>
    <row r="648" spans="1:8" ht="15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45107</v>
      </c>
      <c r="D648" s="89" t="s">
        <v>543</v>
      </c>
      <c r="E648" s="89">
        <v>7</v>
      </c>
      <c r="F648" s="89" t="s">
        <v>542</v>
      </c>
      <c r="H648" s="89">
        <f>'Справка 6'!J18</f>
        <v>125</v>
      </c>
    </row>
    <row r="649" spans="1:8" ht="15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45107</v>
      </c>
      <c r="D649" s="89" t="s">
        <v>545</v>
      </c>
      <c r="E649" s="89">
        <v>7</v>
      </c>
      <c r="F649" s="89" t="s">
        <v>828</v>
      </c>
      <c r="H649" s="89">
        <f>'Справка 6'!J19</f>
        <v>416384</v>
      </c>
    </row>
    <row r="650" spans="1:8" ht="15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45107</v>
      </c>
      <c r="D650" s="89" t="s">
        <v>547</v>
      </c>
      <c r="E650" s="89">
        <v>7</v>
      </c>
      <c r="F650" s="89" t="s">
        <v>546</v>
      </c>
      <c r="H650" s="89">
        <f>'Справка 6'!J20</f>
        <v>49487</v>
      </c>
    </row>
    <row r="651" spans="1:8" ht="15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45107</v>
      </c>
      <c r="D651" s="89" t="s">
        <v>549</v>
      </c>
      <c r="E651" s="89">
        <v>7</v>
      </c>
      <c r="F651" s="89" t="s">
        <v>548</v>
      </c>
      <c r="H651" s="89">
        <f>'Справка 6'!J22</f>
        <v>628</v>
      </c>
    </row>
    <row r="652" spans="1:8" ht="15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45107</v>
      </c>
      <c r="D652" s="89" t="s">
        <v>553</v>
      </c>
      <c r="E652" s="89">
        <v>7</v>
      </c>
      <c r="F652" s="89" t="s">
        <v>552</v>
      </c>
      <c r="H652" s="89">
        <f>'Справка 6'!J24</f>
        <v>9122</v>
      </c>
    </row>
    <row r="653" spans="1:8" ht="15">
      <c r="A653" s="89" t="str">
        <f aca="true" t="shared" si="42" ref="A653:A716">pdeName</f>
        <v>СОФАРМА АД</v>
      </c>
      <c r="B653" s="89" t="str">
        <f aca="true" t="shared" si="43" ref="B653:B716">pdeBulstat</f>
        <v>831902088</v>
      </c>
      <c r="C653" s="522">
        <f aca="true" t="shared" si="44" ref="C653:C716">endDate</f>
        <v>45107</v>
      </c>
      <c r="D653" s="89" t="s">
        <v>555</v>
      </c>
      <c r="E653" s="89">
        <v>7</v>
      </c>
      <c r="F653" s="89" t="s">
        <v>554</v>
      </c>
      <c r="H653" s="89">
        <f>'Справка 6'!J25</f>
        <v>4668</v>
      </c>
    </row>
    <row r="654" spans="1:8" ht="15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45107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45107</v>
      </c>
      <c r="D655" s="89" t="s">
        <v>558</v>
      </c>
      <c r="E655" s="89">
        <v>7</v>
      </c>
      <c r="F655" s="89" t="s">
        <v>542</v>
      </c>
      <c r="H655" s="89">
        <f>'Справка 6'!J27</f>
        <v>1796</v>
      </c>
    </row>
    <row r="656" spans="1:8" ht="15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45107</v>
      </c>
      <c r="D656" s="89" t="s">
        <v>560</v>
      </c>
      <c r="E656" s="89">
        <v>7</v>
      </c>
      <c r="F656" s="89" t="s">
        <v>863</v>
      </c>
      <c r="H656" s="89">
        <f>'Справка 6'!J28</f>
        <v>15586</v>
      </c>
    </row>
    <row r="657" spans="1:8" ht="15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45107</v>
      </c>
      <c r="D657" s="89" t="s">
        <v>562</v>
      </c>
      <c r="E657" s="89">
        <v>7</v>
      </c>
      <c r="F657" s="89" t="s">
        <v>561</v>
      </c>
      <c r="H657" s="89">
        <f>'Справка 6'!J30</f>
        <v>166515</v>
      </c>
    </row>
    <row r="658" spans="1:8" ht="15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45107</v>
      </c>
      <c r="D658" s="89" t="s">
        <v>563</v>
      </c>
      <c r="E658" s="89">
        <v>7</v>
      </c>
      <c r="F658" s="89" t="s">
        <v>108</v>
      </c>
      <c r="H658" s="89">
        <f>'Справка 6'!J31</f>
        <v>90777</v>
      </c>
    </row>
    <row r="659" spans="1:8" ht="15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45107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45107</v>
      </c>
      <c r="D660" s="89" t="s">
        <v>565</v>
      </c>
      <c r="E660" s="89">
        <v>7</v>
      </c>
      <c r="F660" s="89" t="s">
        <v>113</v>
      </c>
      <c r="H660" s="89">
        <f>'Справка 6'!J33</f>
        <v>69468</v>
      </c>
    </row>
    <row r="661" spans="1:8" ht="15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45107</v>
      </c>
      <c r="D661" s="89" t="s">
        <v>566</v>
      </c>
      <c r="E661" s="89">
        <v>7</v>
      </c>
      <c r="F661" s="89" t="s">
        <v>115</v>
      </c>
      <c r="H661" s="89">
        <f>'Справка 6'!J34</f>
        <v>6270</v>
      </c>
    </row>
    <row r="662" spans="1:8" ht="15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45107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45107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45107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45107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45107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45107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45107</v>
      </c>
      <c r="D668" s="89" t="s">
        <v>578</v>
      </c>
      <c r="E668" s="89">
        <v>7</v>
      </c>
      <c r="F668" s="89" t="s">
        <v>827</v>
      </c>
      <c r="H668" s="89">
        <f>'Справка 6'!J41</f>
        <v>166515</v>
      </c>
    </row>
    <row r="669" spans="1:8" ht="15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45107</v>
      </c>
      <c r="D669" s="89" t="s">
        <v>581</v>
      </c>
      <c r="E669" s="89">
        <v>7</v>
      </c>
      <c r="F669" s="89" t="s">
        <v>580</v>
      </c>
      <c r="H669" s="89">
        <f>'Справка 6'!J42</f>
        <v>768</v>
      </c>
    </row>
    <row r="670" spans="1:8" ht="15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45107</v>
      </c>
      <c r="D670" s="89" t="s">
        <v>583</v>
      </c>
      <c r="E670" s="89">
        <v>7</v>
      </c>
      <c r="F670" s="89" t="s">
        <v>582</v>
      </c>
      <c r="H670" s="89">
        <f>'Справка 6'!J43</f>
        <v>649368</v>
      </c>
    </row>
    <row r="671" spans="1:8" ht="15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45107</v>
      </c>
      <c r="D671" s="89" t="s">
        <v>523</v>
      </c>
      <c r="E671" s="89">
        <v>8</v>
      </c>
      <c r="F671" s="89" t="s">
        <v>522</v>
      </c>
      <c r="H671" s="89">
        <f>'Справка 6'!K11</f>
        <v>4</v>
      </c>
    </row>
    <row r="672" spans="1:8" ht="15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45107</v>
      </c>
      <c r="D672" s="89" t="s">
        <v>526</v>
      </c>
      <c r="E672" s="89">
        <v>8</v>
      </c>
      <c r="F672" s="89" t="s">
        <v>525</v>
      </c>
      <c r="H672" s="89">
        <f>'Справка 6'!K12</f>
        <v>50474</v>
      </c>
    </row>
    <row r="673" spans="1:8" ht="15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45107</v>
      </c>
      <c r="D673" s="89" t="s">
        <v>529</v>
      </c>
      <c r="E673" s="89">
        <v>8</v>
      </c>
      <c r="F673" s="89" t="s">
        <v>528</v>
      </c>
      <c r="H673" s="89">
        <f>'Справка 6'!K13</f>
        <v>128376</v>
      </c>
    </row>
    <row r="674" spans="1:8" ht="15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45107</v>
      </c>
      <c r="D674" s="89" t="s">
        <v>532</v>
      </c>
      <c r="E674" s="89">
        <v>8</v>
      </c>
      <c r="F674" s="89" t="s">
        <v>531</v>
      </c>
      <c r="H674" s="89">
        <f>'Справка 6'!K14</f>
        <v>9055</v>
      </c>
    </row>
    <row r="675" spans="1:8" ht="15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45107</v>
      </c>
      <c r="D675" s="89" t="s">
        <v>535</v>
      </c>
      <c r="E675" s="89">
        <v>8</v>
      </c>
      <c r="F675" s="89" t="s">
        <v>534</v>
      </c>
      <c r="H675" s="89">
        <f>'Справка 6'!K15</f>
        <v>6405</v>
      </c>
    </row>
    <row r="676" spans="1:8" ht="15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45107</v>
      </c>
      <c r="D676" s="89" t="s">
        <v>537</v>
      </c>
      <c r="E676" s="89">
        <v>8</v>
      </c>
      <c r="F676" s="89" t="s">
        <v>536</v>
      </c>
      <c r="H676" s="89">
        <f>'Справка 6'!K16</f>
        <v>10829</v>
      </c>
    </row>
    <row r="677" spans="1:8" ht="15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45107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45107</v>
      </c>
      <c r="D678" s="89" t="s">
        <v>543</v>
      </c>
      <c r="E678" s="89">
        <v>8</v>
      </c>
      <c r="F678" s="89" t="s">
        <v>542</v>
      </c>
      <c r="H678" s="89">
        <f>'Справка 6'!K18</f>
        <v>109</v>
      </c>
    </row>
    <row r="679" spans="1:8" ht="15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45107</v>
      </c>
      <c r="D679" s="89" t="s">
        <v>545</v>
      </c>
      <c r="E679" s="89">
        <v>8</v>
      </c>
      <c r="F679" s="89" t="s">
        <v>828</v>
      </c>
      <c r="H679" s="89">
        <f>'Справка 6'!K19</f>
        <v>205252</v>
      </c>
    </row>
    <row r="680" spans="1:8" ht="15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45107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45107</v>
      </c>
      <c r="D681" s="89" t="s">
        <v>549</v>
      </c>
      <c r="E681" s="89">
        <v>8</v>
      </c>
      <c r="F681" s="89" t="s">
        <v>548</v>
      </c>
      <c r="H681" s="89">
        <f>'Справка 6'!K22</f>
        <v>104</v>
      </c>
    </row>
    <row r="682" spans="1:8" ht="15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45107</v>
      </c>
      <c r="D682" s="89" t="s">
        <v>553</v>
      </c>
      <c r="E682" s="89">
        <v>8</v>
      </c>
      <c r="F682" s="89" t="s">
        <v>552</v>
      </c>
      <c r="H682" s="89">
        <f>'Справка 6'!K24</f>
        <v>7277</v>
      </c>
    </row>
    <row r="683" spans="1:8" ht="15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45107</v>
      </c>
      <c r="D683" s="89" t="s">
        <v>555</v>
      </c>
      <c r="E683" s="89">
        <v>8</v>
      </c>
      <c r="F683" s="89" t="s">
        <v>554</v>
      </c>
      <c r="H683" s="89">
        <f>'Справка 6'!K25</f>
        <v>4248</v>
      </c>
    </row>
    <row r="684" spans="1:8" ht="15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45107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45107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 ht="15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45107</v>
      </c>
      <c r="D686" s="89" t="s">
        <v>560</v>
      </c>
      <c r="E686" s="89">
        <v>8</v>
      </c>
      <c r="F686" s="89" t="s">
        <v>863</v>
      </c>
      <c r="H686" s="89">
        <f>'Справка 6'!K28</f>
        <v>11525</v>
      </c>
    </row>
    <row r="687" spans="1:8" ht="15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45107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45107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45107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45107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45107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45107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45107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45107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45107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45107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45107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45107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45107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45107</v>
      </c>
      <c r="D700" s="89" t="s">
        <v>583</v>
      </c>
      <c r="E700" s="89">
        <v>8</v>
      </c>
      <c r="F700" s="89" t="s">
        <v>582</v>
      </c>
      <c r="H700" s="89">
        <f>'Справка 6'!K43</f>
        <v>216881</v>
      </c>
    </row>
    <row r="701" spans="1:8" ht="15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45107</v>
      </c>
      <c r="D701" s="89" t="s">
        <v>523</v>
      </c>
      <c r="E701" s="89">
        <v>9</v>
      </c>
      <c r="F701" s="89" t="s">
        <v>522</v>
      </c>
      <c r="H701" s="89">
        <f>'Справка 6'!L11</f>
        <v>1</v>
      </c>
    </row>
    <row r="702" spans="1:8" ht="15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45107</v>
      </c>
      <c r="D702" s="89" t="s">
        <v>526</v>
      </c>
      <c r="E702" s="89">
        <v>9</v>
      </c>
      <c r="F702" s="89" t="s">
        <v>525</v>
      </c>
      <c r="H702" s="89">
        <f>'Справка 6'!L12</f>
        <v>3060</v>
      </c>
    </row>
    <row r="703" spans="1:8" ht="15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45107</v>
      </c>
      <c r="D703" s="89" t="s">
        <v>529</v>
      </c>
      <c r="E703" s="89">
        <v>9</v>
      </c>
      <c r="F703" s="89" t="s">
        <v>528</v>
      </c>
      <c r="H703" s="89">
        <f>'Справка 6'!L13</f>
        <v>4567</v>
      </c>
    </row>
    <row r="704" spans="1:8" ht="15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45107</v>
      </c>
      <c r="D704" s="89" t="s">
        <v>532</v>
      </c>
      <c r="E704" s="89">
        <v>9</v>
      </c>
      <c r="F704" s="89" t="s">
        <v>531</v>
      </c>
      <c r="H704" s="89">
        <f>'Справка 6'!L14</f>
        <v>543</v>
      </c>
    </row>
    <row r="705" spans="1:8" ht="15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45107</v>
      </c>
      <c r="D705" s="89" t="s">
        <v>535</v>
      </c>
      <c r="E705" s="89">
        <v>9</v>
      </c>
      <c r="F705" s="89" t="s">
        <v>534</v>
      </c>
      <c r="H705" s="89">
        <f>'Справка 6'!L15</f>
        <v>688</v>
      </c>
    </row>
    <row r="706" spans="1:8" ht="15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45107</v>
      </c>
      <c r="D706" s="89" t="s">
        <v>537</v>
      </c>
      <c r="E706" s="89">
        <v>9</v>
      </c>
      <c r="F706" s="89" t="s">
        <v>536</v>
      </c>
      <c r="H706" s="89">
        <f>'Справка 6'!L16</f>
        <v>259</v>
      </c>
    </row>
    <row r="707" spans="1:8" ht="15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45107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45107</v>
      </c>
      <c r="D708" s="89" t="s">
        <v>543</v>
      </c>
      <c r="E708" s="89">
        <v>9</v>
      </c>
      <c r="F708" s="89" t="s">
        <v>542</v>
      </c>
      <c r="H708" s="89">
        <f>'Справка 6'!L18</f>
        <v>4</v>
      </c>
    </row>
    <row r="709" spans="1:8" ht="15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45107</v>
      </c>
      <c r="D709" s="89" t="s">
        <v>545</v>
      </c>
      <c r="E709" s="89">
        <v>9</v>
      </c>
      <c r="F709" s="89" t="s">
        <v>828</v>
      </c>
      <c r="H709" s="89">
        <f>'Справка 6'!L19</f>
        <v>9122</v>
      </c>
    </row>
    <row r="710" spans="1:8" ht="15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45107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45107</v>
      </c>
      <c r="D711" s="89" t="s">
        <v>549</v>
      </c>
      <c r="E711" s="89">
        <v>9</v>
      </c>
      <c r="F711" s="89" t="s">
        <v>548</v>
      </c>
      <c r="H711" s="89">
        <f>'Справка 6'!L22</f>
        <v>26</v>
      </c>
    </row>
    <row r="712" spans="1:8" ht="15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45107</v>
      </c>
      <c r="D712" s="89" t="s">
        <v>553</v>
      </c>
      <c r="E712" s="89">
        <v>9</v>
      </c>
      <c r="F712" s="89" t="s">
        <v>552</v>
      </c>
      <c r="H712" s="89">
        <f>'Справка 6'!L24</f>
        <v>249</v>
      </c>
    </row>
    <row r="713" spans="1:8" ht="15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45107</v>
      </c>
      <c r="D713" s="89" t="s">
        <v>555</v>
      </c>
      <c r="E713" s="89">
        <v>9</v>
      </c>
      <c r="F713" s="89" t="s">
        <v>554</v>
      </c>
      <c r="H713" s="89">
        <f>'Справка 6'!L25</f>
        <v>119</v>
      </c>
    </row>
    <row r="714" spans="1:8" ht="15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45107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45107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45107</v>
      </c>
      <c r="D716" s="89" t="s">
        <v>560</v>
      </c>
      <c r="E716" s="89">
        <v>9</v>
      </c>
      <c r="F716" s="89" t="s">
        <v>863</v>
      </c>
      <c r="H716" s="89">
        <f>'Справка 6'!L28</f>
        <v>368</v>
      </c>
    </row>
    <row r="717" spans="1:8" ht="15">
      <c r="A717" s="89" t="str">
        <f aca="true" t="shared" si="45" ref="A717:A780">pdeName</f>
        <v>СОФАРМА АД</v>
      </c>
      <c r="B717" s="89" t="str">
        <f aca="true" t="shared" si="46" ref="B717:B780">pdeBulstat</f>
        <v>831902088</v>
      </c>
      <c r="C717" s="522">
        <f aca="true" t="shared" si="47" ref="C717:C780">endDate</f>
        <v>45107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45107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45107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45107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45107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45107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45107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45107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45107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45107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45107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45107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45107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45107</v>
      </c>
      <c r="D730" s="89" t="s">
        <v>583</v>
      </c>
      <c r="E730" s="89">
        <v>9</v>
      </c>
      <c r="F730" s="89" t="s">
        <v>582</v>
      </c>
      <c r="H730" s="89">
        <f>'Справка 6'!L43</f>
        <v>9516</v>
      </c>
    </row>
    <row r="731" spans="1:8" ht="15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45107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45107</v>
      </c>
      <c r="D732" s="89" t="s">
        <v>526</v>
      </c>
      <c r="E732" s="89">
        <v>10</v>
      </c>
      <c r="F732" s="89" t="s">
        <v>525</v>
      </c>
      <c r="H732" s="89">
        <f>'Справка 6'!M12</f>
        <v>3469</v>
      </c>
    </row>
    <row r="733" spans="1:8" ht="15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45107</v>
      </c>
      <c r="D733" s="89" t="s">
        <v>529</v>
      </c>
      <c r="E733" s="89">
        <v>10</v>
      </c>
      <c r="F733" s="89" t="s">
        <v>528</v>
      </c>
      <c r="H733" s="89">
        <f>'Справка 6'!M13</f>
        <v>2353</v>
      </c>
    </row>
    <row r="734" spans="1:8" ht="15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45107</v>
      </c>
      <c r="D734" s="89" t="s">
        <v>532</v>
      </c>
      <c r="E734" s="89">
        <v>10</v>
      </c>
      <c r="F734" s="89" t="s">
        <v>531</v>
      </c>
      <c r="H734" s="89">
        <f>'Справка 6'!M14</f>
        <v>470</v>
      </c>
    </row>
    <row r="735" spans="1:8" ht="15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45107</v>
      </c>
      <c r="D735" s="89" t="s">
        <v>535</v>
      </c>
      <c r="E735" s="89">
        <v>10</v>
      </c>
      <c r="F735" s="89" t="s">
        <v>534</v>
      </c>
      <c r="H735" s="89">
        <f>'Справка 6'!M15</f>
        <v>276</v>
      </c>
    </row>
    <row r="736" spans="1:8" ht="15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45107</v>
      </c>
      <c r="D736" s="89" t="s">
        <v>537</v>
      </c>
      <c r="E736" s="89">
        <v>10</v>
      </c>
      <c r="F736" s="89" t="s">
        <v>536</v>
      </c>
      <c r="H736" s="89">
        <f>'Справка 6'!M16</f>
        <v>242</v>
      </c>
    </row>
    <row r="737" spans="1:8" ht="15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45107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45107</v>
      </c>
      <c r="D738" s="89" t="s">
        <v>543</v>
      </c>
      <c r="E738" s="89">
        <v>10</v>
      </c>
      <c r="F738" s="89" t="s">
        <v>542</v>
      </c>
      <c r="H738" s="89">
        <f>'Справка 6'!M18</f>
        <v>7</v>
      </c>
    </row>
    <row r="739" spans="1:8" ht="15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45107</v>
      </c>
      <c r="D739" s="89" t="s">
        <v>545</v>
      </c>
      <c r="E739" s="89">
        <v>10</v>
      </c>
      <c r="F739" s="89" t="s">
        <v>828</v>
      </c>
      <c r="H739" s="89">
        <f>'Справка 6'!M19</f>
        <v>6817</v>
      </c>
    </row>
    <row r="740" spans="1:8" ht="15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45107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45107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 ht="15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45107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 ht="15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45107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 ht="15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45107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45107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45107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 ht="15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45107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45107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45107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45107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45107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45107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45107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45107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45107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45107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45107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45107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45107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45107</v>
      </c>
      <c r="D760" s="89" t="s">
        <v>583</v>
      </c>
      <c r="E760" s="89">
        <v>10</v>
      </c>
      <c r="F760" s="89" t="s">
        <v>582</v>
      </c>
      <c r="H760" s="89">
        <f>'Справка 6'!M43</f>
        <v>6817</v>
      </c>
    </row>
    <row r="761" spans="1:8" ht="15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45107</v>
      </c>
      <c r="D761" s="89" t="s">
        <v>523</v>
      </c>
      <c r="E761" s="89">
        <v>11</v>
      </c>
      <c r="F761" s="89" t="s">
        <v>522</v>
      </c>
      <c r="H761" s="89">
        <f>'Справка 6'!N11</f>
        <v>5</v>
      </c>
    </row>
    <row r="762" spans="1:8" ht="15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45107</v>
      </c>
      <c r="D762" s="89" t="s">
        <v>526</v>
      </c>
      <c r="E762" s="89">
        <v>11</v>
      </c>
      <c r="F762" s="89" t="s">
        <v>525</v>
      </c>
      <c r="H762" s="89">
        <f>'Справка 6'!N12</f>
        <v>50065</v>
      </c>
    </row>
    <row r="763" spans="1:8" ht="15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45107</v>
      </c>
      <c r="D763" s="89" t="s">
        <v>529</v>
      </c>
      <c r="E763" s="89">
        <v>11</v>
      </c>
      <c r="F763" s="89" t="s">
        <v>528</v>
      </c>
      <c r="H763" s="89">
        <f>'Справка 6'!N13</f>
        <v>130590</v>
      </c>
    </row>
    <row r="764" spans="1:8" ht="15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45107</v>
      </c>
      <c r="D764" s="89" t="s">
        <v>532</v>
      </c>
      <c r="E764" s="89">
        <v>11</v>
      </c>
      <c r="F764" s="89" t="s">
        <v>531</v>
      </c>
      <c r="H764" s="89">
        <f>'Справка 6'!N14</f>
        <v>9128</v>
      </c>
    </row>
    <row r="765" spans="1:8" ht="15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45107</v>
      </c>
      <c r="D765" s="89" t="s">
        <v>535</v>
      </c>
      <c r="E765" s="89">
        <v>11</v>
      </c>
      <c r="F765" s="89" t="s">
        <v>534</v>
      </c>
      <c r="H765" s="89">
        <f>'Справка 6'!N15</f>
        <v>6817</v>
      </c>
    </row>
    <row r="766" spans="1:8" ht="15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45107</v>
      </c>
      <c r="D766" s="89" t="s">
        <v>537</v>
      </c>
      <c r="E766" s="89">
        <v>11</v>
      </c>
      <c r="F766" s="89" t="s">
        <v>536</v>
      </c>
      <c r="H766" s="89">
        <f>'Справка 6'!N16</f>
        <v>10846</v>
      </c>
    </row>
    <row r="767" spans="1:8" ht="15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45107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45107</v>
      </c>
      <c r="D768" s="89" t="s">
        <v>543</v>
      </c>
      <c r="E768" s="89">
        <v>11</v>
      </c>
      <c r="F768" s="89" t="s">
        <v>542</v>
      </c>
      <c r="H768" s="89">
        <f>'Справка 6'!N18</f>
        <v>106</v>
      </c>
    </row>
    <row r="769" spans="1:8" ht="15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45107</v>
      </c>
      <c r="D769" s="89" t="s">
        <v>545</v>
      </c>
      <c r="E769" s="89">
        <v>11</v>
      </c>
      <c r="F769" s="89" t="s">
        <v>828</v>
      </c>
      <c r="H769" s="89">
        <f>'Справка 6'!N19</f>
        <v>207557</v>
      </c>
    </row>
    <row r="770" spans="1:8" ht="15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45107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45107</v>
      </c>
      <c r="D771" s="89" t="s">
        <v>549</v>
      </c>
      <c r="E771" s="89">
        <v>11</v>
      </c>
      <c r="F771" s="89" t="s">
        <v>548</v>
      </c>
      <c r="H771" s="89">
        <f>'Справка 6'!N22</f>
        <v>130</v>
      </c>
    </row>
    <row r="772" spans="1:8" ht="15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45107</v>
      </c>
      <c r="D772" s="89" t="s">
        <v>553</v>
      </c>
      <c r="E772" s="89">
        <v>11</v>
      </c>
      <c r="F772" s="89" t="s">
        <v>552</v>
      </c>
      <c r="H772" s="89">
        <f>'Справка 6'!N24</f>
        <v>7526</v>
      </c>
    </row>
    <row r="773" spans="1:8" ht="15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45107</v>
      </c>
      <c r="D773" s="89" t="s">
        <v>555</v>
      </c>
      <c r="E773" s="89">
        <v>11</v>
      </c>
      <c r="F773" s="89" t="s">
        <v>554</v>
      </c>
      <c r="H773" s="89">
        <f>'Справка 6'!N25</f>
        <v>4367</v>
      </c>
    </row>
    <row r="774" spans="1:8" ht="15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45107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45107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 ht="15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45107</v>
      </c>
      <c r="D776" s="89" t="s">
        <v>560</v>
      </c>
      <c r="E776" s="89">
        <v>11</v>
      </c>
      <c r="F776" s="89" t="s">
        <v>863</v>
      </c>
      <c r="H776" s="89">
        <f>'Справка 6'!N28</f>
        <v>11893</v>
      </c>
    </row>
    <row r="777" spans="1:8" ht="15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45107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45107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45107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45107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">
      <c r="A781" s="89" t="str">
        <f aca="true" t="shared" si="48" ref="A781:A844">pdeName</f>
        <v>СОФАРМА АД</v>
      </c>
      <c r="B781" s="89" t="str">
        <f aca="true" t="shared" si="49" ref="B781:B844">pdeBulstat</f>
        <v>831902088</v>
      </c>
      <c r="C781" s="522">
        <f aca="true" t="shared" si="50" ref="C781:C844">endDate</f>
        <v>45107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45107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45107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45107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45107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45107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45107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45107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45107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45107</v>
      </c>
      <c r="D790" s="89" t="s">
        <v>583</v>
      </c>
      <c r="E790" s="89">
        <v>11</v>
      </c>
      <c r="F790" s="89" t="s">
        <v>582</v>
      </c>
      <c r="H790" s="89">
        <f>'Справка 6'!N43</f>
        <v>219580</v>
      </c>
    </row>
    <row r="791" spans="1:8" ht="15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45107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45107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45107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45107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45107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45107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45107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45107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45107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45107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45107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45107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45107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45107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45107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45107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45107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45107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45107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45107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45107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45107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45107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45107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45107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45107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45107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45107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45107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45107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45107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45107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45107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45107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45107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45107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45107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45107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45107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45107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45107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45107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45107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45107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45107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45107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45107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45107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45107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45107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45107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45107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45107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45107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">
      <c r="A845" s="89" t="str">
        <f aca="true" t="shared" si="51" ref="A845:A910">pdeName</f>
        <v>СОФАРМА АД</v>
      </c>
      <c r="B845" s="89" t="str">
        <f aca="true" t="shared" si="52" ref="B845:B910">pdeBulstat</f>
        <v>831902088</v>
      </c>
      <c r="C845" s="522">
        <f aca="true" t="shared" si="53" ref="C845:C910">endDate</f>
        <v>45107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45107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45107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45107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45107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45107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45107</v>
      </c>
      <c r="D851" s="89" t="s">
        <v>523</v>
      </c>
      <c r="E851" s="89">
        <v>14</v>
      </c>
      <c r="F851" s="89" t="s">
        <v>522</v>
      </c>
      <c r="H851" s="89">
        <f>'Справка 6'!Q11</f>
        <v>5</v>
      </c>
    </row>
    <row r="852" spans="1:8" ht="15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45107</v>
      </c>
      <c r="D852" s="89" t="s">
        <v>526</v>
      </c>
      <c r="E852" s="89">
        <v>14</v>
      </c>
      <c r="F852" s="89" t="s">
        <v>525</v>
      </c>
      <c r="H852" s="89">
        <f>'Справка 6'!Q12</f>
        <v>50065</v>
      </c>
    </row>
    <row r="853" spans="1:8" ht="15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45107</v>
      </c>
      <c r="D853" s="89" t="s">
        <v>529</v>
      </c>
      <c r="E853" s="89">
        <v>14</v>
      </c>
      <c r="F853" s="89" t="s">
        <v>528</v>
      </c>
      <c r="H853" s="89">
        <f>'Справка 6'!Q13</f>
        <v>130590</v>
      </c>
    </row>
    <row r="854" spans="1:8" ht="15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45107</v>
      </c>
      <c r="D854" s="89" t="s">
        <v>532</v>
      </c>
      <c r="E854" s="89">
        <v>14</v>
      </c>
      <c r="F854" s="89" t="s">
        <v>531</v>
      </c>
      <c r="H854" s="89">
        <f>'Справка 6'!Q14</f>
        <v>9128</v>
      </c>
    </row>
    <row r="855" spans="1:8" ht="15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45107</v>
      </c>
      <c r="D855" s="89" t="s">
        <v>535</v>
      </c>
      <c r="E855" s="89">
        <v>14</v>
      </c>
      <c r="F855" s="89" t="s">
        <v>534</v>
      </c>
      <c r="H855" s="89">
        <f>'Справка 6'!Q15</f>
        <v>6817</v>
      </c>
    </row>
    <row r="856" spans="1:8" ht="15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45107</v>
      </c>
      <c r="D856" s="89" t="s">
        <v>537</v>
      </c>
      <c r="E856" s="89">
        <v>14</v>
      </c>
      <c r="F856" s="89" t="s">
        <v>536</v>
      </c>
      <c r="H856" s="89">
        <f>'Справка 6'!Q16</f>
        <v>10846</v>
      </c>
    </row>
    <row r="857" spans="1:8" ht="15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45107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45107</v>
      </c>
      <c r="D858" s="89" t="s">
        <v>543</v>
      </c>
      <c r="E858" s="89">
        <v>14</v>
      </c>
      <c r="F858" s="89" t="s">
        <v>542</v>
      </c>
      <c r="H858" s="89">
        <f>'Справка 6'!Q18</f>
        <v>106</v>
      </c>
    </row>
    <row r="859" spans="1:8" ht="15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45107</v>
      </c>
      <c r="D859" s="89" t="s">
        <v>545</v>
      </c>
      <c r="E859" s="89">
        <v>14</v>
      </c>
      <c r="F859" s="89" t="s">
        <v>828</v>
      </c>
      <c r="H859" s="89">
        <f>'Справка 6'!Q19</f>
        <v>207557</v>
      </c>
    </row>
    <row r="860" spans="1:8" ht="15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45107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45107</v>
      </c>
      <c r="D861" s="89" t="s">
        <v>549</v>
      </c>
      <c r="E861" s="89">
        <v>14</v>
      </c>
      <c r="F861" s="89" t="s">
        <v>548</v>
      </c>
      <c r="H861" s="89">
        <f>'Справка 6'!Q22</f>
        <v>130</v>
      </c>
    </row>
    <row r="862" spans="1:8" ht="15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45107</v>
      </c>
      <c r="D862" s="89" t="s">
        <v>553</v>
      </c>
      <c r="E862" s="89">
        <v>14</v>
      </c>
      <c r="F862" s="89" t="s">
        <v>552</v>
      </c>
      <c r="H862" s="89">
        <f>'Справка 6'!Q24</f>
        <v>7526</v>
      </c>
    </row>
    <row r="863" spans="1:8" ht="15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45107</v>
      </c>
      <c r="D863" s="89" t="s">
        <v>555</v>
      </c>
      <c r="E863" s="89">
        <v>14</v>
      </c>
      <c r="F863" s="89" t="s">
        <v>554</v>
      </c>
      <c r="H863" s="89">
        <f>'Справка 6'!Q25</f>
        <v>4367</v>
      </c>
    </row>
    <row r="864" spans="1:8" ht="15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45107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45107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 ht="15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45107</v>
      </c>
      <c r="D866" s="89" t="s">
        <v>560</v>
      </c>
      <c r="E866" s="89">
        <v>14</v>
      </c>
      <c r="F866" s="89" t="s">
        <v>863</v>
      </c>
      <c r="H866" s="89">
        <f>'Справка 6'!Q28</f>
        <v>11893</v>
      </c>
    </row>
    <row r="867" spans="1:8" ht="15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45107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45107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45107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45107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45107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45107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45107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45107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45107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45107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45107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45107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45107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45107</v>
      </c>
      <c r="D880" s="89" t="s">
        <v>583</v>
      </c>
      <c r="E880" s="89">
        <v>14</v>
      </c>
      <c r="F880" s="89" t="s">
        <v>582</v>
      </c>
      <c r="H880" s="89">
        <f>'Справка 6'!Q43</f>
        <v>219580</v>
      </c>
    </row>
    <row r="881" spans="1:8" ht="15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45107</v>
      </c>
      <c r="D881" s="89" t="s">
        <v>523</v>
      </c>
      <c r="E881" s="89">
        <v>15</v>
      </c>
      <c r="F881" s="89" t="s">
        <v>522</v>
      </c>
      <c r="H881" s="89">
        <f>'Справка 6'!R11</f>
        <v>42339</v>
      </c>
    </row>
    <row r="882" spans="1:8" ht="15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45107</v>
      </c>
      <c r="D882" s="89" t="s">
        <v>526</v>
      </c>
      <c r="E882" s="89">
        <v>15</v>
      </c>
      <c r="F882" s="89" t="s">
        <v>525</v>
      </c>
      <c r="H882" s="89">
        <f>'Справка 6'!R12</f>
        <v>85753</v>
      </c>
    </row>
    <row r="883" spans="1:8" ht="15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45107</v>
      </c>
      <c r="D883" s="89" t="s">
        <v>529</v>
      </c>
      <c r="E883" s="89">
        <v>15</v>
      </c>
      <c r="F883" s="89" t="s">
        <v>528</v>
      </c>
      <c r="H883" s="89">
        <f>'Справка 6'!R13</f>
        <v>64256</v>
      </c>
    </row>
    <row r="884" spans="1:8" ht="15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45107</v>
      </c>
      <c r="D884" s="89" t="s">
        <v>532</v>
      </c>
      <c r="E884" s="89">
        <v>15</v>
      </c>
      <c r="F884" s="89" t="s">
        <v>531</v>
      </c>
      <c r="H884" s="89">
        <f>'Справка 6'!R14</f>
        <v>9578</v>
      </c>
    </row>
    <row r="885" spans="1:8" ht="15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45107</v>
      </c>
      <c r="D885" s="89" t="s">
        <v>535</v>
      </c>
      <c r="E885" s="89">
        <v>15</v>
      </c>
      <c r="F885" s="89" t="s">
        <v>534</v>
      </c>
      <c r="H885" s="89">
        <f>'Справка 6'!R15</f>
        <v>2417</v>
      </c>
    </row>
    <row r="886" spans="1:8" ht="15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45107</v>
      </c>
      <c r="D886" s="89" t="s">
        <v>537</v>
      </c>
      <c r="E886" s="89">
        <v>15</v>
      </c>
      <c r="F886" s="89" t="s">
        <v>536</v>
      </c>
      <c r="H886" s="89">
        <f>'Справка 6'!R16</f>
        <v>1135</v>
      </c>
    </row>
    <row r="887" spans="1:8" ht="15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45107</v>
      </c>
      <c r="D887" s="89" t="s">
        <v>540</v>
      </c>
      <c r="E887" s="89">
        <v>15</v>
      </c>
      <c r="F887" s="89" t="s">
        <v>539</v>
      </c>
      <c r="H887" s="89">
        <f>'Справка 6'!R17</f>
        <v>3330</v>
      </c>
    </row>
    <row r="888" spans="1:8" ht="15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45107</v>
      </c>
      <c r="D888" s="89" t="s">
        <v>543</v>
      </c>
      <c r="E888" s="89">
        <v>15</v>
      </c>
      <c r="F888" s="89" t="s">
        <v>542</v>
      </c>
      <c r="H888" s="89">
        <f>'Справка 6'!R18</f>
        <v>19</v>
      </c>
    </row>
    <row r="889" spans="1:8" ht="15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45107</v>
      </c>
      <c r="D889" s="89" t="s">
        <v>545</v>
      </c>
      <c r="E889" s="89">
        <v>15</v>
      </c>
      <c r="F889" s="89" t="s">
        <v>828</v>
      </c>
      <c r="H889" s="89">
        <f>'Справка 6'!R19</f>
        <v>208827</v>
      </c>
    </row>
    <row r="890" spans="1:8" ht="15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45107</v>
      </c>
      <c r="D890" s="89" t="s">
        <v>547</v>
      </c>
      <c r="E890" s="89">
        <v>15</v>
      </c>
      <c r="F890" s="89" t="s">
        <v>546</v>
      </c>
      <c r="H890" s="89">
        <f>'Справка 6'!R20</f>
        <v>49487</v>
      </c>
    </row>
    <row r="891" spans="1:8" ht="15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45107</v>
      </c>
      <c r="D891" s="89" t="s">
        <v>549</v>
      </c>
      <c r="E891" s="89">
        <v>15</v>
      </c>
      <c r="F891" s="89" t="s">
        <v>548</v>
      </c>
      <c r="H891" s="89">
        <f>'Справка 6'!R22</f>
        <v>498</v>
      </c>
    </row>
    <row r="892" spans="1:8" ht="15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45107</v>
      </c>
      <c r="D892" s="89" t="s">
        <v>553</v>
      </c>
      <c r="E892" s="89">
        <v>15</v>
      </c>
      <c r="F892" s="89" t="s">
        <v>552</v>
      </c>
      <c r="H892" s="89">
        <f>'Справка 6'!R24</f>
        <v>1596</v>
      </c>
    </row>
    <row r="893" spans="1:8" ht="15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45107</v>
      </c>
      <c r="D893" s="89" t="s">
        <v>555</v>
      </c>
      <c r="E893" s="89">
        <v>15</v>
      </c>
      <c r="F893" s="89" t="s">
        <v>554</v>
      </c>
      <c r="H893" s="89">
        <f>'Справка 6'!R25</f>
        <v>301</v>
      </c>
    </row>
    <row r="894" spans="1:8" ht="15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45107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45107</v>
      </c>
      <c r="D895" s="89" t="s">
        <v>558</v>
      </c>
      <c r="E895" s="89">
        <v>15</v>
      </c>
      <c r="F895" s="89" t="s">
        <v>542</v>
      </c>
      <c r="H895" s="89">
        <f>'Справка 6'!R27</f>
        <v>1796</v>
      </c>
    </row>
    <row r="896" spans="1:8" ht="15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45107</v>
      </c>
      <c r="D896" s="89" t="s">
        <v>560</v>
      </c>
      <c r="E896" s="89">
        <v>15</v>
      </c>
      <c r="F896" s="89" t="s">
        <v>863</v>
      </c>
      <c r="H896" s="89">
        <f>'Справка 6'!R28</f>
        <v>3693</v>
      </c>
    </row>
    <row r="897" spans="1:8" ht="15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45107</v>
      </c>
      <c r="D897" s="89" t="s">
        <v>562</v>
      </c>
      <c r="E897" s="89">
        <v>15</v>
      </c>
      <c r="F897" s="89" t="s">
        <v>561</v>
      </c>
      <c r="H897" s="89">
        <f>'Справка 6'!R30</f>
        <v>166515</v>
      </c>
    </row>
    <row r="898" spans="1:8" ht="15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45107</v>
      </c>
      <c r="D898" s="89" t="s">
        <v>563</v>
      </c>
      <c r="E898" s="89">
        <v>15</v>
      </c>
      <c r="F898" s="89" t="s">
        <v>108</v>
      </c>
      <c r="H898" s="89">
        <f>'Справка 6'!R31</f>
        <v>90777</v>
      </c>
    </row>
    <row r="899" spans="1:8" ht="15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45107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45107</v>
      </c>
      <c r="D900" s="89" t="s">
        <v>565</v>
      </c>
      <c r="E900" s="89">
        <v>15</v>
      </c>
      <c r="F900" s="89" t="s">
        <v>113</v>
      </c>
      <c r="H900" s="89">
        <f>'Справка 6'!R33</f>
        <v>69468</v>
      </c>
    </row>
    <row r="901" spans="1:8" ht="15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45107</v>
      </c>
      <c r="D901" s="89" t="s">
        <v>566</v>
      </c>
      <c r="E901" s="89">
        <v>15</v>
      </c>
      <c r="F901" s="89" t="s">
        <v>115</v>
      </c>
      <c r="H901" s="89">
        <f>'Справка 6'!R34</f>
        <v>6270</v>
      </c>
    </row>
    <row r="902" spans="1:8" ht="15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45107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45107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45107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45107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45107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45107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45107</v>
      </c>
      <c r="D908" s="89" t="s">
        <v>578</v>
      </c>
      <c r="E908" s="89">
        <v>15</v>
      </c>
      <c r="F908" s="89" t="s">
        <v>827</v>
      </c>
      <c r="H908" s="89">
        <f>'Справка 6'!R41</f>
        <v>166515</v>
      </c>
    </row>
    <row r="909" spans="1:8" ht="15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45107</v>
      </c>
      <c r="D909" s="89" t="s">
        <v>581</v>
      </c>
      <c r="E909" s="89">
        <v>15</v>
      </c>
      <c r="F909" s="89" t="s">
        <v>580</v>
      </c>
      <c r="H909" s="89">
        <f>'Справка 6'!R42</f>
        <v>768</v>
      </c>
    </row>
    <row r="910" spans="1:8" ht="15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45107</v>
      </c>
      <c r="D910" s="89" t="s">
        <v>583</v>
      </c>
      <c r="E910" s="89">
        <v>15</v>
      </c>
      <c r="F910" s="89" t="s">
        <v>582</v>
      </c>
      <c r="H910" s="89">
        <f>'Справка 6'!R43</f>
        <v>429788</v>
      </c>
    </row>
    <row r="911" spans="3:6" s="443" customFormat="1" ht="15">
      <c r="C911" s="521"/>
      <c r="F911" s="446" t="s">
        <v>864</v>
      </c>
    </row>
    <row r="912" spans="1:8" ht="15">
      <c r="A912" s="89" t="str">
        <f aca="true" t="shared" si="54" ref="A912:A975">pdeName</f>
        <v>СОФАРМА АД</v>
      </c>
      <c r="B912" s="89" t="str">
        <f aca="true" t="shared" si="55" ref="B912:B975">pdeBulstat</f>
        <v>831902088</v>
      </c>
      <c r="C912" s="522">
        <f aca="true" t="shared" si="56" ref="C912:C975">endDate</f>
        <v>45107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 ht="15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45107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72179</v>
      </c>
    </row>
    <row r="914" spans="1:8" ht="15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45107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67843</v>
      </c>
    </row>
    <row r="915" spans="1:8" ht="15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45107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 ht="15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45107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4336</v>
      </c>
    </row>
    <row r="917" spans="1:8" ht="15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45107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0</v>
      </c>
    </row>
    <row r="918" spans="1:8" ht="15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45107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3458</v>
      </c>
    </row>
    <row r="919" spans="1:8" ht="15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45107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 ht="15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45107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3458</v>
      </c>
    </row>
    <row r="921" spans="1:8" ht="15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45107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75637</v>
      </c>
    </row>
    <row r="922" spans="1:8" ht="15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45107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 ht="15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45107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88194</v>
      </c>
    </row>
    <row r="924" spans="1:8" ht="15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45107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20643</v>
      </c>
    </row>
    <row r="925" spans="1:8" ht="15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45107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65779</v>
      </c>
    </row>
    <row r="926" spans="1:8" ht="15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45107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1772</v>
      </c>
    </row>
    <row r="927" spans="1:8" ht="15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45107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24047</v>
      </c>
    </row>
    <row r="928" spans="1:8" ht="15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45107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3304</v>
      </c>
    </row>
    <row r="929" spans="1:8" ht="15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45107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11177</v>
      </c>
    </row>
    <row r="930" spans="1:8" ht="15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45107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 ht="15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45107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 ht="15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45107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4277</v>
      </c>
    </row>
    <row r="933" spans="1:8" ht="15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45107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0</v>
      </c>
    </row>
    <row r="934" spans="1:8" ht="15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45107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 ht="15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45107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 ht="15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45107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4277</v>
      </c>
    </row>
    <row r="937" spans="1:8" ht="15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45107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492</v>
      </c>
    </row>
    <row r="938" spans="1:8" ht="15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45107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 ht="15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45107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 ht="15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45107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 ht="15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45107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492</v>
      </c>
    </row>
    <row r="942" spans="1:8" ht="15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45107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131491</v>
      </c>
    </row>
    <row r="943" spans="1:8" ht="15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45107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207128</v>
      </c>
    </row>
    <row r="944" spans="1:8" ht="15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45107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 ht="15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45107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 ht="15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45107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 ht="15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45107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 ht="15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45107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 ht="15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45107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 ht="15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45107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 ht="15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45107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 ht="15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45107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 ht="15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45107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 ht="15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45107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 ht="15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45107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88194</v>
      </c>
    </row>
    <row r="956" spans="1:8" ht="15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45107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20643</v>
      </c>
    </row>
    <row r="957" spans="1:8" ht="15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45107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65779</v>
      </c>
    </row>
    <row r="958" spans="1:8" ht="15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45107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1772</v>
      </c>
    </row>
    <row r="959" spans="1:8" ht="15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45107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24047</v>
      </c>
    </row>
    <row r="960" spans="1:8" ht="15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45107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3304</v>
      </c>
    </row>
    <row r="961" spans="1:8" ht="15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45107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11177</v>
      </c>
    </row>
    <row r="962" spans="1:8" ht="15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45107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 ht="15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45107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 ht="15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45107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4277</v>
      </c>
    </row>
    <row r="965" spans="1:8" ht="15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45107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0</v>
      </c>
    </row>
    <row r="966" spans="1:8" ht="15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45107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 ht="15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45107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 ht="15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45107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4277</v>
      </c>
    </row>
    <row r="969" spans="1:8" ht="15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45107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492</v>
      </c>
    </row>
    <row r="970" spans="1:8" ht="15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45107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 ht="15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45107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 ht="15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45107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 ht="15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45107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492</v>
      </c>
    </row>
    <row r="974" spans="1:8" ht="15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45107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131491</v>
      </c>
    </row>
    <row r="975" spans="1:8" ht="15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45107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131491</v>
      </c>
    </row>
    <row r="976" spans="1:8" ht="15">
      <c r="A976" s="89" t="str">
        <f aca="true" t="shared" si="57" ref="A976:A1039">pdeName</f>
        <v>СОФАРМА АД</v>
      </c>
      <c r="B976" s="89" t="str">
        <f aca="true" t="shared" si="58" ref="B976:B1039">pdeBulstat</f>
        <v>831902088</v>
      </c>
      <c r="C976" s="522">
        <f aca="true" t="shared" si="59" ref="C976:C1039">endDate</f>
        <v>45107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 ht="15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45107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72179</v>
      </c>
    </row>
    <row r="978" spans="1:8" ht="15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45107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67843</v>
      </c>
    </row>
    <row r="979" spans="1:8" ht="15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45107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 ht="15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45107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4336</v>
      </c>
    </row>
    <row r="981" spans="1:8" ht="15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45107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0</v>
      </c>
    </row>
    <row r="982" spans="1:8" ht="15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45107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3458</v>
      </c>
    </row>
    <row r="983" spans="1:8" ht="15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45107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 ht="15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45107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3458</v>
      </c>
    </row>
    <row r="985" spans="1:8" ht="15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45107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75637</v>
      </c>
    </row>
    <row r="986" spans="1:8" ht="15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45107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 ht="15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45107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 ht="15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45107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 ht="15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45107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 ht="15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45107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 ht="15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45107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 ht="15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45107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 ht="15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45107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 ht="15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45107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 ht="15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45107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 ht="15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45107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 ht="15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45107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 ht="15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45107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 ht="15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45107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 ht="15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45107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 ht="15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45107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 ht="15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45107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 ht="15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45107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 ht="15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45107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 ht="15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45107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 ht="15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45107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 ht="15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45107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75637</v>
      </c>
    </row>
    <row r="1008" spans="1:8" ht="15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45107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15629</v>
      </c>
    </row>
    <row r="1009" spans="1:8" ht="15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45107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45107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45107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15629</v>
      </c>
    </row>
    <row r="1012" spans="1:8" ht="15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45107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45107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45107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45107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45107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45107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45107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45107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45107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916</v>
      </c>
    </row>
    <row r="1021" spans="1:8" ht="15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45107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45107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16545</v>
      </c>
    </row>
    <row r="1023" spans="1:8" ht="15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45107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4665</v>
      </c>
    </row>
    <row r="1024" spans="1:8" ht="15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45107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52050</v>
      </c>
    </row>
    <row r="1025" spans="1:8" ht="15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45107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939</v>
      </c>
    </row>
    <row r="1026" spans="1:8" ht="15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45107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49378</v>
      </c>
    </row>
    <row r="1027" spans="1:8" ht="15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45107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1733</v>
      </c>
    </row>
    <row r="1028" spans="1:8" ht="15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45107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42061</v>
      </c>
    </row>
    <row r="1029" spans="1:8" ht="15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45107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42061</v>
      </c>
    </row>
    <row r="1030" spans="1:8" ht="15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45107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45107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45107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45107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45107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45107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45107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45107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45107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31670</v>
      </c>
    </row>
    <row r="1039" spans="1:8" ht="15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45107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">
      <c r="A1040" s="89" t="str">
        <f aca="true" t="shared" si="60" ref="A1040:A1103">pdeName</f>
        <v>СОФАРМА АД</v>
      </c>
      <c r="B1040" s="89" t="str">
        <f aca="true" t="shared" si="61" ref="B1040:B1103">pdeBulstat</f>
        <v>831902088</v>
      </c>
      <c r="C1040" s="522">
        <f aca="true" t="shared" si="62" ref="C1040:C1103">endDate</f>
        <v>45107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14024</v>
      </c>
    </row>
    <row r="1041" spans="1:8" ht="15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45107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3007</v>
      </c>
    </row>
    <row r="1042" spans="1:8" ht="15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45107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8691</v>
      </c>
    </row>
    <row r="1043" spans="1:8" ht="15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45107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4249</v>
      </c>
    </row>
    <row r="1044" spans="1:8" ht="15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45107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1826</v>
      </c>
    </row>
    <row r="1045" spans="1:8" ht="15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45107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1496</v>
      </c>
    </row>
    <row r="1046" spans="1:8" ht="15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45107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927</v>
      </c>
    </row>
    <row r="1047" spans="1:8" ht="15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45107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1699</v>
      </c>
    </row>
    <row r="1048" spans="1:8" ht="15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45107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24162</v>
      </c>
    </row>
    <row r="1049" spans="1:8" ht="15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45107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149943</v>
      </c>
    </row>
    <row r="1050" spans="1:8" ht="15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45107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171153</v>
      </c>
    </row>
    <row r="1051" spans="1:8" ht="15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45107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45107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45107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45107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45107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45107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45107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45107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45107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45107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45107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45107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45107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45107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45107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45107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45107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52050</v>
      </c>
    </row>
    <row r="1068" spans="1:8" ht="15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45107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939</v>
      </c>
    </row>
    <row r="1069" spans="1:8" ht="15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45107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49378</v>
      </c>
    </row>
    <row r="1070" spans="1:8" ht="15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45107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1733</v>
      </c>
    </row>
    <row r="1071" spans="1:8" ht="15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45107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42061</v>
      </c>
    </row>
    <row r="1072" spans="1:8" ht="15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45107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42061</v>
      </c>
    </row>
    <row r="1073" spans="1:8" ht="15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45107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45107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45107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45107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45107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45107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45107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45107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45107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31670</v>
      </c>
    </row>
    <row r="1082" spans="1:8" ht="15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45107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45107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14024</v>
      </c>
    </row>
    <row r="1084" spans="1:8" ht="15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45107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3007</v>
      </c>
    </row>
    <row r="1085" spans="1:8" ht="15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45107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8691</v>
      </c>
    </row>
    <row r="1086" spans="1:8" ht="15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45107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4249</v>
      </c>
    </row>
    <row r="1087" spans="1:8" ht="15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45107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1826</v>
      </c>
    </row>
    <row r="1088" spans="1:8" ht="15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45107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1496</v>
      </c>
    </row>
    <row r="1089" spans="1:8" ht="15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45107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927</v>
      </c>
    </row>
    <row r="1090" spans="1:8" ht="15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45107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1699</v>
      </c>
    </row>
    <row r="1091" spans="1:8" ht="15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45107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24162</v>
      </c>
    </row>
    <row r="1092" spans="1:8" ht="15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45107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149943</v>
      </c>
    </row>
    <row r="1093" spans="1:8" ht="15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45107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149943</v>
      </c>
    </row>
    <row r="1094" spans="1:8" ht="15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45107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15629</v>
      </c>
    </row>
    <row r="1095" spans="1:8" ht="15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45107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45107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45107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15629</v>
      </c>
    </row>
    <row r="1098" spans="1:8" ht="15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45107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45107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45107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45107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45107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45107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">
      <c r="A1104" s="89" t="str">
        <f aca="true" t="shared" si="63" ref="A1104:A1167">pdeName</f>
        <v>СОФАРМА АД</v>
      </c>
      <c r="B1104" s="89" t="str">
        <f aca="true" t="shared" si="64" ref="B1104:B1167">pdeBulstat</f>
        <v>831902088</v>
      </c>
      <c r="C1104" s="522">
        <f aca="true" t="shared" si="65" ref="C1104:C1167">endDate</f>
        <v>45107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45107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45107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916</v>
      </c>
    </row>
    <row r="1107" spans="1:8" ht="15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45107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45107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16545</v>
      </c>
    </row>
    <row r="1109" spans="1:8" ht="15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45107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4665</v>
      </c>
    </row>
    <row r="1110" spans="1:8" ht="15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45107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45107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45107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45107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45107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45107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45107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45107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45107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45107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45107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45107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45107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45107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45107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45107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45107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45107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45107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45107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45107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45107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45107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45107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45107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45107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45107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21210</v>
      </c>
    </row>
    <row r="1137" spans="1:8" ht="15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45107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45107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45107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45107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45107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45107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45107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45107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45107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45107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45107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45107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45107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45107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45107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45107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45107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45107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45107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45107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45107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131520</v>
      </c>
    </row>
    <row r="1158" spans="1:8" ht="15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45107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131520</v>
      </c>
    </row>
    <row r="1159" spans="1:8" ht="15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45107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45107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45107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45107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45107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45107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45107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45107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45107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">
      <c r="A1168" s="89" t="str">
        <f aca="true" t="shared" si="66" ref="A1168:A1195">pdeName</f>
        <v>СОФАРМА АД</v>
      </c>
      <c r="B1168" s="89" t="str">
        <f aca="true" t="shared" si="67" ref="B1168:B1195">pdeBulstat</f>
        <v>831902088</v>
      </c>
      <c r="C1168" s="522">
        <f aca="true" t="shared" si="68" ref="C1168:C1195">endDate</f>
        <v>45107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45107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45107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45107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45107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45107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45107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45107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45107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45107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45107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131520</v>
      </c>
    </row>
    <row r="1179" spans="1:8" ht="15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45107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131520</v>
      </c>
    </row>
    <row r="1180" spans="1:8" ht="15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45107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 ht="15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45107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 ht="15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45107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6854</v>
      </c>
    </row>
    <row r="1183" spans="1:8" ht="15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45107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6854</v>
      </c>
    </row>
    <row r="1184" spans="1:8" ht="15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45107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 ht="15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45107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 ht="15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45107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0</v>
      </c>
    </row>
    <row r="1187" spans="1:8" ht="15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45107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0</v>
      </c>
    </row>
    <row r="1188" spans="1:8" ht="15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45107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 ht="15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45107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 ht="15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45107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1531</v>
      </c>
    </row>
    <row r="1191" spans="1:8" ht="15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45107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1531</v>
      </c>
    </row>
    <row r="1192" spans="1:8" ht="15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45107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 ht="15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45107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 ht="15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45107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5323</v>
      </c>
    </row>
    <row r="1195" spans="1:8" ht="15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45107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5323</v>
      </c>
    </row>
    <row r="1196" spans="3:6" s="443" customFormat="1" ht="15">
      <c r="C1196" s="521"/>
      <c r="F1196" s="446" t="s">
        <v>877</v>
      </c>
    </row>
    <row r="1197" spans="1:8" ht="15">
      <c r="A1197" s="89" t="str">
        <f aca="true" t="shared" si="69" ref="A1197:A1228">pdeName</f>
        <v>СОФАРМА АД</v>
      </c>
      <c r="B1197" s="89" t="str">
        <f aca="true" t="shared" si="70" ref="B1197:B1228">pdeBulstat</f>
        <v>831902088</v>
      </c>
      <c r="C1197" s="522">
        <f aca="true" t="shared" si="71" ref="C1197:C1228">endDate</f>
        <v>45107</v>
      </c>
      <c r="D1197" s="89" t="s">
        <v>763</v>
      </c>
      <c r="E1197" s="89">
        <v>1</v>
      </c>
      <c r="F1197" s="89" t="s">
        <v>762</v>
      </c>
      <c r="H1197" s="444">
        <f>'Справка 8'!C13</f>
        <v>273452800</v>
      </c>
    </row>
    <row r="1198" spans="1:8" ht="15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45107</v>
      </c>
      <c r="D1198" s="89" t="s">
        <v>765</v>
      </c>
      <c r="E1198" s="89">
        <v>1</v>
      </c>
      <c r="F1198" s="89" t="s">
        <v>764</v>
      </c>
      <c r="H1198" s="444">
        <f>'Справка 8'!C14</f>
        <v>0</v>
      </c>
    </row>
    <row r="1199" spans="1:8" ht="15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45107</v>
      </c>
      <c r="D1199" s="89" t="s">
        <v>766</v>
      </c>
      <c r="E1199" s="89">
        <v>1</v>
      </c>
      <c r="F1199" s="89" t="s">
        <v>572</v>
      </c>
      <c r="H1199" s="444">
        <f>'Справка 8'!C15</f>
        <v>0</v>
      </c>
    </row>
    <row r="1200" spans="1:8" ht="15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45107</v>
      </c>
      <c r="D1200" s="89" t="s">
        <v>768</v>
      </c>
      <c r="E1200" s="89">
        <v>1</v>
      </c>
      <c r="F1200" s="89" t="s">
        <v>767</v>
      </c>
      <c r="H1200" s="444">
        <f>'Справка 8'!C16</f>
        <v>0</v>
      </c>
    </row>
    <row r="1201" spans="1:8" ht="15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45107</v>
      </c>
      <c r="D1201" s="89" t="s">
        <v>769</v>
      </c>
      <c r="E1201" s="89">
        <v>1</v>
      </c>
      <c r="F1201" s="89" t="s">
        <v>79</v>
      </c>
      <c r="H1201" s="444">
        <f>'Справка 8'!C17</f>
        <v>376760762</v>
      </c>
    </row>
    <row r="1202" spans="1:8" ht="15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45107</v>
      </c>
      <c r="D1202" s="89" t="s">
        <v>770</v>
      </c>
      <c r="E1202" s="89">
        <v>1</v>
      </c>
      <c r="F1202" s="89" t="s">
        <v>761</v>
      </c>
      <c r="H1202" s="444">
        <f>'Справка 8'!C18</f>
        <v>650213562</v>
      </c>
    </row>
    <row r="1203" spans="1:8" ht="15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45107</v>
      </c>
      <c r="D1203" s="89" t="s">
        <v>772</v>
      </c>
      <c r="E1203" s="89">
        <v>1</v>
      </c>
      <c r="F1203" s="89" t="s">
        <v>762</v>
      </c>
      <c r="H1203" s="444">
        <f>'Справка 8'!C20</f>
        <v>0</v>
      </c>
    </row>
    <row r="1204" spans="1:8" ht="15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45107</v>
      </c>
      <c r="D1204" s="89" t="s">
        <v>774</v>
      </c>
      <c r="E1204" s="89">
        <v>1</v>
      </c>
      <c r="F1204" s="89" t="s">
        <v>773</v>
      </c>
      <c r="H1204" s="444">
        <f>'Справка 8'!C21</f>
        <v>13479188</v>
      </c>
    </row>
    <row r="1205" spans="1:8" ht="15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45107</v>
      </c>
      <c r="D1205" s="89" t="s">
        <v>776</v>
      </c>
      <c r="E1205" s="89">
        <v>1</v>
      </c>
      <c r="F1205" s="89" t="s">
        <v>775</v>
      </c>
      <c r="H1205" s="444">
        <f>'Справка 8'!C22</f>
        <v>0</v>
      </c>
    </row>
    <row r="1206" spans="1:8" ht="15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45107</v>
      </c>
      <c r="D1206" s="89" t="s">
        <v>778</v>
      </c>
      <c r="E1206" s="89">
        <v>1</v>
      </c>
      <c r="F1206" s="89" t="s">
        <v>777</v>
      </c>
      <c r="H1206" s="444">
        <f>'Справка 8'!C23</f>
        <v>0</v>
      </c>
    </row>
    <row r="1207" spans="1:8" ht="15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45107</v>
      </c>
      <c r="D1207" s="89" t="s">
        <v>780</v>
      </c>
      <c r="E1207" s="89">
        <v>1</v>
      </c>
      <c r="F1207" s="89" t="s">
        <v>779</v>
      </c>
      <c r="H1207" s="444">
        <f>'Справка 8'!C24</f>
        <v>0</v>
      </c>
    </row>
    <row r="1208" spans="1:8" ht="15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45107</v>
      </c>
      <c r="D1208" s="89" t="s">
        <v>782</v>
      </c>
      <c r="E1208" s="89">
        <v>1</v>
      </c>
      <c r="F1208" s="89" t="s">
        <v>781</v>
      </c>
      <c r="H1208" s="444">
        <f>'Справка 8'!C25</f>
        <v>0</v>
      </c>
    </row>
    <row r="1209" spans="1:8" ht="15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45107</v>
      </c>
      <c r="D1209" s="89" t="s">
        <v>784</v>
      </c>
      <c r="E1209" s="89">
        <v>1</v>
      </c>
      <c r="F1209" s="89" t="s">
        <v>783</v>
      </c>
      <c r="H1209" s="444">
        <f>'Справка 8'!C26</f>
        <v>0</v>
      </c>
    </row>
    <row r="1210" spans="1:8" ht="15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45107</v>
      </c>
      <c r="D1210" s="89" t="s">
        <v>786</v>
      </c>
      <c r="E1210" s="89">
        <v>1</v>
      </c>
      <c r="F1210" s="89" t="s">
        <v>771</v>
      </c>
      <c r="H1210" s="444">
        <f>'Справка 8'!C27</f>
        <v>13479188</v>
      </c>
    </row>
    <row r="1211" spans="1:8" ht="15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45107</v>
      </c>
      <c r="D1211" s="89" t="s">
        <v>763</v>
      </c>
      <c r="E1211" s="89">
        <v>2</v>
      </c>
      <c r="F1211" s="89" t="s">
        <v>762</v>
      </c>
      <c r="H1211" s="444">
        <f>'Справка 8'!D13</f>
        <v>0</v>
      </c>
    </row>
    <row r="1212" spans="1:8" ht="15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45107</v>
      </c>
      <c r="D1212" s="89" t="s">
        <v>765</v>
      </c>
      <c r="E1212" s="89">
        <v>2</v>
      </c>
      <c r="F1212" s="89" t="s">
        <v>764</v>
      </c>
      <c r="H1212" s="444">
        <f>'Справка 8'!D14</f>
        <v>0</v>
      </c>
    </row>
    <row r="1213" spans="1:8" ht="15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45107</v>
      </c>
      <c r="D1213" s="89" t="s">
        <v>766</v>
      </c>
      <c r="E1213" s="89">
        <v>2</v>
      </c>
      <c r="F1213" s="89" t="s">
        <v>572</v>
      </c>
      <c r="H1213" s="444">
        <f>'Справка 8'!D15</f>
        <v>0</v>
      </c>
    </row>
    <row r="1214" spans="1:8" ht="15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45107</v>
      </c>
      <c r="D1214" s="89" t="s">
        <v>768</v>
      </c>
      <c r="E1214" s="89">
        <v>2</v>
      </c>
      <c r="F1214" s="89" t="s">
        <v>767</v>
      </c>
      <c r="H1214" s="444">
        <f>'Справка 8'!D16</f>
        <v>0</v>
      </c>
    </row>
    <row r="1215" spans="1:8" ht="15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45107</v>
      </c>
      <c r="D1215" s="89" t="s">
        <v>769</v>
      </c>
      <c r="E1215" s="89">
        <v>2</v>
      </c>
      <c r="F1215" s="89" t="s">
        <v>79</v>
      </c>
      <c r="H1215" s="444">
        <f>'Справка 8'!D17</f>
        <v>0</v>
      </c>
    </row>
    <row r="1216" spans="1:8" ht="15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45107</v>
      </c>
      <c r="D1216" s="89" t="s">
        <v>770</v>
      </c>
      <c r="E1216" s="89">
        <v>2</v>
      </c>
      <c r="F1216" s="89" t="s">
        <v>761</v>
      </c>
      <c r="H1216" s="444">
        <f>'Справка 8'!D18</f>
        <v>0</v>
      </c>
    </row>
    <row r="1217" spans="1:8" ht="15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45107</v>
      </c>
      <c r="D1217" s="89" t="s">
        <v>772</v>
      </c>
      <c r="E1217" s="89">
        <v>2</v>
      </c>
      <c r="F1217" s="89" t="s">
        <v>762</v>
      </c>
      <c r="H1217" s="444">
        <f>'Справка 8'!D20</f>
        <v>0</v>
      </c>
    </row>
    <row r="1218" spans="1:8" ht="15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45107</v>
      </c>
      <c r="D1218" s="89" t="s">
        <v>774</v>
      </c>
      <c r="E1218" s="89">
        <v>2</v>
      </c>
      <c r="F1218" s="89" t="s">
        <v>773</v>
      </c>
      <c r="H1218" s="444">
        <f>'Справка 8'!D21</f>
        <v>0</v>
      </c>
    </row>
    <row r="1219" spans="1:8" ht="15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45107</v>
      </c>
      <c r="D1219" s="89" t="s">
        <v>776</v>
      </c>
      <c r="E1219" s="89">
        <v>2</v>
      </c>
      <c r="F1219" s="89" t="s">
        <v>775</v>
      </c>
      <c r="H1219" s="444">
        <f>'Справка 8'!D22</f>
        <v>0</v>
      </c>
    </row>
    <row r="1220" spans="1:8" ht="15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45107</v>
      </c>
      <c r="D1220" s="89" t="s">
        <v>778</v>
      </c>
      <c r="E1220" s="89">
        <v>2</v>
      </c>
      <c r="F1220" s="89" t="s">
        <v>777</v>
      </c>
      <c r="H1220" s="444">
        <f>'Справка 8'!D23</f>
        <v>0</v>
      </c>
    </row>
    <row r="1221" spans="1:8" ht="15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45107</v>
      </c>
      <c r="D1221" s="89" t="s">
        <v>780</v>
      </c>
      <c r="E1221" s="89">
        <v>2</v>
      </c>
      <c r="F1221" s="89" t="s">
        <v>779</v>
      </c>
      <c r="H1221" s="444">
        <f>'Справка 8'!D24</f>
        <v>0</v>
      </c>
    </row>
    <row r="1222" spans="1:8" ht="15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45107</v>
      </c>
      <c r="D1222" s="89" t="s">
        <v>782</v>
      </c>
      <c r="E1222" s="89">
        <v>2</v>
      </c>
      <c r="F1222" s="89" t="s">
        <v>781</v>
      </c>
      <c r="H1222" s="444">
        <f>'Справка 8'!D25</f>
        <v>0</v>
      </c>
    </row>
    <row r="1223" spans="1:8" ht="15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45107</v>
      </c>
      <c r="D1223" s="89" t="s">
        <v>784</v>
      </c>
      <c r="E1223" s="89">
        <v>2</v>
      </c>
      <c r="F1223" s="89" t="s">
        <v>783</v>
      </c>
      <c r="H1223" s="444">
        <f>'Справка 8'!D26</f>
        <v>0</v>
      </c>
    </row>
    <row r="1224" spans="1:8" ht="15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45107</v>
      </c>
      <c r="D1224" s="89" t="s">
        <v>786</v>
      </c>
      <c r="E1224" s="89">
        <v>2</v>
      </c>
      <c r="F1224" s="89" t="s">
        <v>771</v>
      </c>
      <c r="H1224" s="444">
        <f>'Справка 8'!D27</f>
        <v>0</v>
      </c>
    </row>
    <row r="1225" spans="1:8" ht="15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45107</v>
      </c>
      <c r="D1225" s="89" t="s">
        <v>763</v>
      </c>
      <c r="E1225" s="89">
        <v>3</v>
      </c>
      <c r="F1225" s="89" t="s">
        <v>762</v>
      </c>
      <c r="H1225" s="444">
        <f>'Справка 8'!E13</f>
        <v>0</v>
      </c>
    </row>
    <row r="1226" spans="1:8" ht="15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45107</v>
      </c>
      <c r="D1226" s="89" t="s">
        <v>765</v>
      </c>
      <c r="E1226" s="89">
        <v>3</v>
      </c>
      <c r="F1226" s="89" t="s">
        <v>764</v>
      </c>
      <c r="H1226" s="444">
        <f>'Справка 8'!E14</f>
        <v>0</v>
      </c>
    </row>
    <row r="1227" spans="1:8" ht="15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45107</v>
      </c>
      <c r="D1227" s="89" t="s">
        <v>766</v>
      </c>
      <c r="E1227" s="89">
        <v>3</v>
      </c>
      <c r="F1227" s="89" t="s">
        <v>572</v>
      </c>
      <c r="H1227" s="444">
        <f>'Справка 8'!E15</f>
        <v>0</v>
      </c>
    </row>
    <row r="1228" spans="1:8" ht="15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45107</v>
      </c>
      <c r="D1228" s="89" t="s">
        <v>768</v>
      </c>
      <c r="E1228" s="89">
        <v>3</v>
      </c>
      <c r="F1228" s="89" t="s">
        <v>767</v>
      </c>
      <c r="H1228" s="444">
        <f>'Справка 8'!E16</f>
        <v>0</v>
      </c>
    </row>
    <row r="1229" spans="1:8" ht="15">
      <c r="A1229" s="89" t="str">
        <f aca="true" t="shared" si="72" ref="A1229:A1260">pdeName</f>
        <v>СОФАРМА АД</v>
      </c>
      <c r="B1229" s="89" t="str">
        <f aca="true" t="shared" si="73" ref="B1229:B1260">pdeBulstat</f>
        <v>831902088</v>
      </c>
      <c r="C1229" s="522">
        <f aca="true" t="shared" si="74" ref="C1229:C1260">endDate</f>
        <v>45107</v>
      </c>
      <c r="D1229" s="89" t="s">
        <v>769</v>
      </c>
      <c r="E1229" s="89">
        <v>3</v>
      </c>
      <c r="F1229" s="89" t="s">
        <v>79</v>
      </c>
      <c r="H1229" s="444">
        <f>'Справка 8'!E17</f>
        <v>0</v>
      </c>
    </row>
    <row r="1230" spans="1:8" ht="15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45107</v>
      </c>
      <c r="D1230" s="89" t="s">
        <v>770</v>
      </c>
      <c r="E1230" s="89">
        <v>3</v>
      </c>
      <c r="F1230" s="89" t="s">
        <v>761</v>
      </c>
      <c r="H1230" s="444">
        <f>'Справка 8'!E18</f>
        <v>0</v>
      </c>
    </row>
    <row r="1231" spans="1:8" ht="15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45107</v>
      </c>
      <c r="D1231" s="89" t="s">
        <v>772</v>
      </c>
      <c r="E1231" s="89">
        <v>3</v>
      </c>
      <c r="F1231" s="89" t="s">
        <v>762</v>
      </c>
      <c r="H1231" s="444">
        <f>'Справка 8'!E20</f>
        <v>0</v>
      </c>
    </row>
    <row r="1232" spans="1:8" ht="15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45107</v>
      </c>
      <c r="D1232" s="89" t="s">
        <v>774</v>
      </c>
      <c r="E1232" s="89">
        <v>3</v>
      </c>
      <c r="F1232" s="89" t="s">
        <v>773</v>
      </c>
      <c r="H1232" s="444">
        <f>'Справка 8'!E21</f>
        <v>0</v>
      </c>
    </row>
    <row r="1233" spans="1:8" ht="15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45107</v>
      </c>
      <c r="D1233" s="89" t="s">
        <v>776</v>
      </c>
      <c r="E1233" s="89">
        <v>3</v>
      </c>
      <c r="F1233" s="89" t="s">
        <v>775</v>
      </c>
      <c r="H1233" s="444">
        <f>'Справка 8'!E22</f>
        <v>0</v>
      </c>
    </row>
    <row r="1234" spans="1:8" ht="15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45107</v>
      </c>
      <c r="D1234" s="89" t="s">
        <v>778</v>
      </c>
      <c r="E1234" s="89">
        <v>3</v>
      </c>
      <c r="F1234" s="89" t="s">
        <v>777</v>
      </c>
      <c r="H1234" s="444">
        <f>'Справка 8'!E23</f>
        <v>0</v>
      </c>
    </row>
    <row r="1235" spans="1:8" ht="15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45107</v>
      </c>
      <c r="D1235" s="89" t="s">
        <v>780</v>
      </c>
      <c r="E1235" s="89">
        <v>3</v>
      </c>
      <c r="F1235" s="89" t="s">
        <v>779</v>
      </c>
      <c r="H1235" s="444">
        <f>'Справка 8'!E24</f>
        <v>0</v>
      </c>
    </row>
    <row r="1236" spans="1:8" ht="15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45107</v>
      </c>
      <c r="D1236" s="89" t="s">
        <v>782</v>
      </c>
      <c r="E1236" s="89">
        <v>3</v>
      </c>
      <c r="F1236" s="89" t="s">
        <v>781</v>
      </c>
      <c r="H1236" s="444">
        <f>'Справка 8'!E25</f>
        <v>0</v>
      </c>
    </row>
    <row r="1237" spans="1:8" ht="15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45107</v>
      </c>
      <c r="D1237" s="89" t="s">
        <v>784</v>
      </c>
      <c r="E1237" s="89">
        <v>3</v>
      </c>
      <c r="F1237" s="89" t="s">
        <v>783</v>
      </c>
      <c r="H1237" s="444">
        <f>'Справка 8'!E26</f>
        <v>0</v>
      </c>
    </row>
    <row r="1238" spans="1:8" ht="15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45107</v>
      </c>
      <c r="D1238" s="89" t="s">
        <v>786</v>
      </c>
      <c r="E1238" s="89">
        <v>3</v>
      </c>
      <c r="F1238" s="89" t="s">
        <v>771</v>
      </c>
      <c r="H1238" s="444">
        <f>'Справка 8'!E27</f>
        <v>0</v>
      </c>
    </row>
    <row r="1239" spans="1:8" ht="15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45107</v>
      </c>
      <c r="D1239" s="89" t="s">
        <v>763</v>
      </c>
      <c r="E1239" s="89">
        <v>4</v>
      </c>
      <c r="F1239" s="89" t="s">
        <v>762</v>
      </c>
      <c r="H1239" s="444">
        <f>'Справка 8'!F13</f>
        <v>155121</v>
      </c>
    </row>
    <row r="1240" spans="1:8" ht="15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45107</v>
      </c>
      <c r="D1240" s="89" t="s">
        <v>765</v>
      </c>
      <c r="E1240" s="89">
        <v>4</v>
      </c>
      <c r="F1240" s="89" t="s">
        <v>764</v>
      </c>
      <c r="H1240" s="444">
        <f>'Справка 8'!F14</f>
        <v>0</v>
      </c>
    </row>
    <row r="1241" spans="1:8" ht="15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45107</v>
      </c>
      <c r="D1241" s="89" t="s">
        <v>766</v>
      </c>
      <c r="E1241" s="89">
        <v>4</v>
      </c>
      <c r="F1241" s="89" t="s">
        <v>572</v>
      </c>
      <c r="H1241" s="444">
        <f>'Справка 8'!F15</f>
        <v>0</v>
      </c>
    </row>
    <row r="1242" spans="1:8" ht="15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45107</v>
      </c>
      <c r="D1242" s="89" t="s">
        <v>768</v>
      </c>
      <c r="E1242" s="89">
        <v>4</v>
      </c>
      <c r="F1242" s="89" t="s">
        <v>767</v>
      </c>
      <c r="H1242" s="444">
        <f>'Справка 8'!F16</f>
        <v>0</v>
      </c>
    </row>
    <row r="1243" spans="1:8" ht="15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45107</v>
      </c>
      <c r="D1243" s="89" t="s">
        <v>769</v>
      </c>
      <c r="E1243" s="89">
        <v>4</v>
      </c>
      <c r="F1243" s="89" t="s">
        <v>79</v>
      </c>
      <c r="H1243" s="444">
        <f>'Справка 8'!F17</f>
        <v>10878</v>
      </c>
    </row>
    <row r="1244" spans="1:8" ht="15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45107</v>
      </c>
      <c r="D1244" s="89" t="s">
        <v>770</v>
      </c>
      <c r="E1244" s="89">
        <v>4</v>
      </c>
      <c r="F1244" s="89" t="s">
        <v>761</v>
      </c>
      <c r="H1244" s="444">
        <f>'Справка 8'!F18</f>
        <v>165999</v>
      </c>
    </row>
    <row r="1245" spans="1:8" ht="15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45107</v>
      </c>
      <c r="D1245" s="89" t="s">
        <v>772</v>
      </c>
      <c r="E1245" s="89">
        <v>4</v>
      </c>
      <c r="F1245" s="89" t="s">
        <v>762</v>
      </c>
      <c r="H1245" s="444">
        <f>'Справка 8'!F20</f>
        <v>0</v>
      </c>
    </row>
    <row r="1246" spans="1:8" ht="15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45107</v>
      </c>
      <c r="D1246" s="89" t="s">
        <v>774</v>
      </c>
      <c r="E1246" s="89">
        <v>4</v>
      </c>
      <c r="F1246" s="89" t="s">
        <v>773</v>
      </c>
      <c r="H1246" s="444">
        <f>'Справка 8'!F21</f>
        <v>52203</v>
      </c>
    </row>
    <row r="1247" spans="1:8" ht="15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45107</v>
      </c>
      <c r="D1247" s="89" t="s">
        <v>776</v>
      </c>
      <c r="E1247" s="89">
        <v>4</v>
      </c>
      <c r="F1247" s="89" t="s">
        <v>775</v>
      </c>
      <c r="H1247" s="444">
        <f>'Справка 8'!F22</f>
        <v>0</v>
      </c>
    </row>
    <row r="1248" spans="1:8" ht="15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45107</v>
      </c>
      <c r="D1248" s="89" t="s">
        <v>778</v>
      </c>
      <c r="E1248" s="89">
        <v>4</v>
      </c>
      <c r="F1248" s="89" t="s">
        <v>777</v>
      </c>
      <c r="H1248" s="444">
        <f>'Справка 8'!F23</f>
        <v>0</v>
      </c>
    </row>
    <row r="1249" spans="1:8" ht="15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45107</v>
      </c>
      <c r="D1249" s="89" t="s">
        <v>780</v>
      </c>
      <c r="E1249" s="89">
        <v>4</v>
      </c>
      <c r="F1249" s="89" t="s">
        <v>779</v>
      </c>
      <c r="H1249" s="444">
        <f>'Справка 8'!F24</f>
        <v>0</v>
      </c>
    </row>
    <row r="1250" spans="1:8" ht="15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45107</v>
      </c>
      <c r="D1250" s="89" t="s">
        <v>782</v>
      </c>
      <c r="E1250" s="89">
        <v>4</v>
      </c>
      <c r="F1250" s="89" t="s">
        <v>781</v>
      </c>
      <c r="H1250" s="444">
        <f>'Справка 8'!F25</f>
        <v>0</v>
      </c>
    </row>
    <row r="1251" spans="1:8" ht="15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45107</v>
      </c>
      <c r="D1251" s="89" t="s">
        <v>784</v>
      </c>
      <c r="E1251" s="89">
        <v>4</v>
      </c>
      <c r="F1251" s="89" t="s">
        <v>783</v>
      </c>
      <c r="H1251" s="444">
        <f>'Справка 8'!F26</f>
        <v>0</v>
      </c>
    </row>
    <row r="1252" spans="1:8" ht="15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45107</v>
      </c>
      <c r="D1252" s="89" t="s">
        <v>786</v>
      </c>
      <c r="E1252" s="89">
        <v>4</v>
      </c>
      <c r="F1252" s="89" t="s">
        <v>771</v>
      </c>
      <c r="H1252" s="444">
        <f>'Справка 8'!F27</f>
        <v>52203</v>
      </c>
    </row>
    <row r="1253" spans="1:8" ht="15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45107</v>
      </c>
      <c r="D1253" s="89" t="s">
        <v>763</v>
      </c>
      <c r="E1253" s="89">
        <v>5</v>
      </c>
      <c r="F1253" s="89" t="s">
        <v>762</v>
      </c>
      <c r="H1253" s="444">
        <f>'Справка 8'!G13</f>
        <v>1967</v>
      </c>
    </row>
    <row r="1254" spans="1:8" ht="15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45107</v>
      </c>
      <c r="D1254" s="89" t="s">
        <v>765</v>
      </c>
      <c r="E1254" s="89">
        <v>5</v>
      </c>
      <c r="F1254" s="89" t="s">
        <v>764</v>
      </c>
      <c r="H1254" s="444">
        <f>'Справка 8'!G14</f>
        <v>0</v>
      </c>
    </row>
    <row r="1255" spans="1:8" ht="15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45107</v>
      </c>
      <c r="D1255" s="89" t="s">
        <v>766</v>
      </c>
      <c r="E1255" s="89">
        <v>5</v>
      </c>
      <c r="F1255" s="89" t="s">
        <v>572</v>
      </c>
      <c r="H1255" s="444">
        <f>'Справка 8'!G15</f>
        <v>0</v>
      </c>
    </row>
    <row r="1256" spans="1:8" ht="15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45107</v>
      </c>
      <c r="D1256" s="89" t="s">
        <v>768</v>
      </c>
      <c r="E1256" s="89">
        <v>5</v>
      </c>
      <c r="F1256" s="89" t="s">
        <v>767</v>
      </c>
      <c r="H1256" s="444">
        <f>'Справка 8'!G16</f>
        <v>0</v>
      </c>
    </row>
    <row r="1257" spans="1:8" ht="15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45107</v>
      </c>
      <c r="D1257" s="89" t="s">
        <v>769</v>
      </c>
      <c r="E1257" s="89">
        <v>5</v>
      </c>
      <c r="F1257" s="89" t="s">
        <v>79</v>
      </c>
      <c r="H1257" s="444">
        <f>'Справка 8'!G17</f>
        <v>0</v>
      </c>
    </row>
    <row r="1258" spans="1:8" ht="15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45107</v>
      </c>
      <c r="D1258" s="89" t="s">
        <v>770</v>
      </c>
      <c r="E1258" s="89">
        <v>5</v>
      </c>
      <c r="F1258" s="89" t="s">
        <v>761</v>
      </c>
      <c r="H1258" s="444">
        <f>'Справка 8'!G18</f>
        <v>1967</v>
      </c>
    </row>
    <row r="1259" spans="1:8" ht="15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45107</v>
      </c>
      <c r="D1259" s="89" t="s">
        <v>772</v>
      </c>
      <c r="E1259" s="89">
        <v>5</v>
      </c>
      <c r="F1259" s="89" t="s">
        <v>762</v>
      </c>
      <c r="H1259" s="444">
        <f>'Справка 8'!G20</f>
        <v>0</v>
      </c>
    </row>
    <row r="1260" spans="1:8" ht="15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45107</v>
      </c>
      <c r="D1260" s="89" t="s">
        <v>774</v>
      </c>
      <c r="E1260" s="89">
        <v>5</v>
      </c>
      <c r="F1260" s="89" t="s">
        <v>773</v>
      </c>
      <c r="H1260" s="444">
        <f>'Справка 8'!G21</f>
        <v>0</v>
      </c>
    </row>
    <row r="1261" spans="1:8" ht="15">
      <c r="A1261" s="89" t="str">
        <f aca="true" t="shared" si="75" ref="A1261:A1294">pdeName</f>
        <v>СОФАРМА АД</v>
      </c>
      <c r="B1261" s="89" t="str">
        <f aca="true" t="shared" si="76" ref="B1261:B1294">pdeBulstat</f>
        <v>831902088</v>
      </c>
      <c r="C1261" s="522">
        <f aca="true" t="shared" si="77" ref="C1261:C1294">endDate</f>
        <v>45107</v>
      </c>
      <c r="D1261" s="89" t="s">
        <v>776</v>
      </c>
      <c r="E1261" s="89">
        <v>5</v>
      </c>
      <c r="F1261" s="89" t="s">
        <v>775</v>
      </c>
      <c r="H1261" s="444">
        <f>'Справка 8'!G22</f>
        <v>0</v>
      </c>
    </row>
    <row r="1262" spans="1:8" ht="15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45107</v>
      </c>
      <c r="D1262" s="89" t="s">
        <v>778</v>
      </c>
      <c r="E1262" s="89">
        <v>5</v>
      </c>
      <c r="F1262" s="89" t="s">
        <v>777</v>
      </c>
      <c r="H1262" s="444">
        <f>'Справка 8'!G23</f>
        <v>0</v>
      </c>
    </row>
    <row r="1263" spans="1:8" ht="15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45107</v>
      </c>
      <c r="D1263" s="89" t="s">
        <v>780</v>
      </c>
      <c r="E1263" s="89">
        <v>5</v>
      </c>
      <c r="F1263" s="89" t="s">
        <v>779</v>
      </c>
      <c r="H1263" s="444">
        <f>'Справка 8'!G24</f>
        <v>0</v>
      </c>
    </row>
    <row r="1264" spans="1:8" ht="15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45107</v>
      </c>
      <c r="D1264" s="89" t="s">
        <v>782</v>
      </c>
      <c r="E1264" s="89">
        <v>5</v>
      </c>
      <c r="F1264" s="89" t="s">
        <v>781</v>
      </c>
      <c r="H1264" s="444">
        <f>'Справка 8'!G25</f>
        <v>0</v>
      </c>
    </row>
    <row r="1265" spans="1:8" ht="15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45107</v>
      </c>
      <c r="D1265" s="89" t="s">
        <v>784</v>
      </c>
      <c r="E1265" s="89">
        <v>5</v>
      </c>
      <c r="F1265" s="89" t="s">
        <v>783</v>
      </c>
      <c r="H1265" s="444">
        <f>'Справка 8'!G26</f>
        <v>0</v>
      </c>
    </row>
    <row r="1266" spans="1:8" ht="15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45107</v>
      </c>
      <c r="D1266" s="89" t="s">
        <v>786</v>
      </c>
      <c r="E1266" s="89">
        <v>5</v>
      </c>
      <c r="F1266" s="89" t="s">
        <v>771</v>
      </c>
      <c r="H1266" s="444">
        <f>'Справка 8'!G27</f>
        <v>0</v>
      </c>
    </row>
    <row r="1267" spans="1:8" ht="15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45107</v>
      </c>
      <c r="D1267" s="89" t="s">
        <v>763</v>
      </c>
      <c r="E1267" s="89">
        <v>6</v>
      </c>
      <c r="F1267" s="89" t="s">
        <v>762</v>
      </c>
      <c r="H1267" s="444">
        <f>'Справка 8'!H13</f>
        <v>1451</v>
      </c>
    </row>
    <row r="1268" spans="1:8" ht="15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45107</v>
      </c>
      <c r="D1268" s="89" t="s">
        <v>765</v>
      </c>
      <c r="E1268" s="89">
        <v>6</v>
      </c>
      <c r="F1268" s="89" t="s">
        <v>764</v>
      </c>
      <c r="H1268" s="444">
        <f>'Справка 8'!H14</f>
        <v>0</v>
      </c>
    </row>
    <row r="1269" spans="1:8" ht="15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45107</v>
      </c>
      <c r="D1269" s="89" t="s">
        <v>766</v>
      </c>
      <c r="E1269" s="89">
        <v>6</v>
      </c>
      <c r="F1269" s="89" t="s">
        <v>572</v>
      </c>
      <c r="H1269" s="444">
        <f>'Справка 8'!H15</f>
        <v>0</v>
      </c>
    </row>
    <row r="1270" spans="1:8" ht="15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45107</v>
      </c>
      <c r="D1270" s="89" t="s">
        <v>768</v>
      </c>
      <c r="E1270" s="89">
        <v>6</v>
      </c>
      <c r="F1270" s="89" t="s">
        <v>767</v>
      </c>
      <c r="H1270" s="444">
        <f>'Справка 8'!H16</f>
        <v>0</v>
      </c>
    </row>
    <row r="1271" spans="1:8" ht="15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45107</v>
      </c>
      <c r="D1271" s="89" t="s">
        <v>769</v>
      </c>
      <c r="E1271" s="89">
        <v>6</v>
      </c>
      <c r="F1271" s="89" t="s">
        <v>79</v>
      </c>
      <c r="H1271" s="444">
        <f>'Справка 8'!H17</f>
        <v>0</v>
      </c>
    </row>
    <row r="1272" spans="1:8" ht="15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45107</v>
      </c>
      <c r="D1272" s="89" t="s">
        <v>770</v>
      </c>
      <c r="E1272" s="89">
        <v>6</v>
      </c>
      <c r="F1272" s="89" t="s">
        <v>761</v>
      </c>
      <c r="H1272" s="444">
        <f>'Справка 8'!H18</f>
        <v>1451</v>
      </c>
    </row>
    <row r="1273" spans="1:8" ht="15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45107</v>
      </c>
      <c r="D1273" s="89" t="s">
        <v>772</v>
      </c>
      <c r="E1273" s="89">
        <v>6</v>
      </c>
      <c r="F1273" s="89" t="s">
        <v>762</v>
      </c>
      <c r="H1273" s="444">
        <f>'Справка 8'!H20</f>
        <v>0</v>
      </c>
    </row>
    <row r="1274" spans="1:8" ht="15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45107</v>
      </c>
      <c r="D1274" s="89" t="s">
        <v>774</v>
      </c>
      <c r="E1274" s="89">
        <v>6</v>
      </c>
      <c r="F1274" s="89" t="s">
        <v>773</v>
      </c>
      <c r="H1274" s="444">
        <f>'Справка 8'!H21</f>
        <v>0</v>
      </c>
    </row>
    <row r="1275" spans="1:8" ht="15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45107</v>
      </c>
      <c r="D1275" s="89" t="s">
        <v>776</v>
      </c>
      <c r="E1275" s="89">
        <v>6</v>
      </c>
      <c r="F1275" s="89" t="s">
        <v>775</v>
      </c>
      <c r="H1275" s="444">
        <f>'Справка 8'!H22</f>
        <v>0</v>
      </c>
    </row>
    <row r="1276" spans="1:8" ht="15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45107</v>
      </c>
      <c r="D1276" s="89" t="s">
        <v>778</v>
      </c>
      <c r="E1276" s="89">
        <v>6</v>
      </c>
      <c r="F1276" s="89" t="s">
        <v>777</v>
      </c>
      <c r="H1276" s="444">
        <f>'Справка 8'!H23</f>
        <v>0</v>
      </c>
    </row>
    <row r="1277" spans="1:8" ht="15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45107</v>
      </c>
      <c r="D1277" s="89" t="s">
        <v>780</v>
      </c>
      <c r="E1277" s="89">
        <v>6</v>
      </c>
      <c r="F1277" s="89" t="s">
        <v>779</v>
      </c>
      <c r="H1277" s="444">
        <f>'Справка 8'!H24</f>
        <v>0</v>
      </c>
    </row>
    <row r="1278" spans="1:8" ht="15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45107</v>
      </c>
      <c r="D1278" s="89" t="s">
        <v>782</v>
      </c>
      <c r="E1278" s="89">
        <v>6</v>
      </c>
      <c r="F1278" s="89" t="s">
        <v>781</v>
      </c>
      <c r="H1278" s="444">
        <f>'Справка 8'!H25</f>
        <v>0</v>
      </c>
    </row>
    <row r="1279" spans="1:8" ht="15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45107</v>
      </c>
      <c r="D1279" s="89" t="s">
        <v>784</v>
      </c>
      <c r="E1279" s="89">
        <v>6</v>
      </c>
      <c r="F1279" s="89" t="s">
        <v>783</v>
      </c>
      <c r="H1279" s="444">
        <f>'Справка 8'!H26</f>
        <v>0</v>
      </c>
    </row>
    <row r="1280" spans="1:8" ht="15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45107</v>
      </c>
      <c r="D1280" s="89" t="s">
        <v>786</v>
      </c>
      <c r="E1280" s="89">
        <v>6</v>
      </c>
      <c r="F1280" s="89" t="s">
        <v>771</v>
      </c>
      <c r="H1280" s="444">
        <f>'Справка 8'!H27</f>
        <v>0</v>
      </c>
    </row>
    <row r="1281" spans="1:8" ht="15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45107</v>
      </c>
      <c r="D1281" s="89" t="s">
        <v>763</v>
      </c>
      <c r="E1281" s="89">
        <v>7</v>
      </c>
      <c r="F1281" s="89" t="s">
        <v>762</v>
      </c>
      <c r="H1281" s="444">
        <f>'Справка 8'!I13</f>
        <v>155637</v>
      </c>
    </row>
    <row r="1282" spans="1:8" ht="15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45107</v>
      </c>
      <c r="D1282" s="89" t="s">
        <v>765</v>
      </c>
      <c r="E1282" s="89">
        <v>7</v>
      </c>
      <c r="F1282" s="89" t="s">
        <v>764</v>
      </c>
      <c r="H1282" s="444">
        <f>'Справка 8'!I14</f>
        <v>0</v>
      </c>
    </row>
    <row r="1283" spans="1:8" ht="15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45107</v>
      </c>
      <c r="D1283" s="89" t="s">
        <v>766</v>
      </c>
      <c r="E1283" s="89">
        <v>7</v>
      </c>
      <c r="F1283" s="89" t="s">
        <v>572</v>
      </c>
      <c r="H1283" s="444">
        <f>'Справка 8'!I15</f>
        <v>0</v>
      </c>
    </row>
    <row r="1284" spans="1:8" ht="15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45107</v>
      </c>
      <c r="D1284" s="89" t="s">
        <v>768</v>
      </c>
      <c r="E1284" s="89">
        <v>7</v>
      </c>
      <c r="F1284" s="89" t="s">
        <v>767</v>
      </c>
      <c r="H1284" s="444">
        <f>'Справка 8'!I16</f>
        <v>0</v>
      </c>
    </row>
    <row r="1285" spans="1:8" ht="15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45107</v>
      </c>
      <c r="D1285" s="89" t="s">
        <v>769</v>
      </c>
      <c r="E1285" s="89">
        <v>7</v>
      </c>
      <c r="F1285" s="89" t="s">
        <v>79</v>
      </c>
      <c r="H1285" s="444">
        <f>'Справка 8'!I17</f>
        <v>10878</v>
      </c>
    </row>
    <row r="1286" spans="1:8" ht="15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45107</v>
      </c>
      <c r="D1286" s="89" t="s">
        <v>770</v>
      </c>
      <c r="E1286" s="89">
        <v>7</v>
      </c>
      <c r="F1286" s="89" t="s">
        <v>761</v>
      </c>
      <c r="H1286" s="444">
        <f>'Справка 8'!I18</f>
        <v>166515</v>
      </c>
    </row>
    <row r="1287" spans="1:8" ht="15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45107</v>
      </c>
      <c r="D1287" s="89" t="s">
        <v>772</v>
      </c>
      <c r="E1287" s="89">
        <v>7</v>
      </c>
      <c r="F1287" s="89" t="s">
        <v>762</v>
      </c>
      <c r="H1287" s="444">
        <f>'Справка 8'!I20</f>
        <v>0</v>
      </c>
    </row>
    <row r="1288" spans="1:8" ht="15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45107</v>
      </c>
      <c r="D1288" s="89" t="s">
        <v>774</v>
      </c>
      <c r="E1288" s="89">
        <v>7</v>
      </c>
      <c r="F1288" s="89" t="s">
        <v>773</v>
      </c>
      <c r="H1288" s="444">
        <f>'Справка 8'!I21</f>
        <v>52203</v>
      </c>
    </row>
    <row r="1289" spans="1:8" ht="15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45107</v>
      </c>
      <c r="D1289" s="89" t="s">
        <v>776</v>
      </c>
      <c r="E1289" s="89">
        <v>7</v>
      </c>
      <c r="F1289" s="89" t="s">
        <v>775</v>
      </c>
      <c r="H1289" s="444">
        <f>'Справка 8'!I22</f>
        <v>0</v>
      </c>
    </row>
    <row r="1290" spans="1:8" ht="15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45107</v>
      </c>
      <c r="D1290" s="89" t="s">
        <v>778</v>
      </c>
      <c r="E1290" s="89">
        <v>7</v>
      </c>
      <c r="F1290" s="89" t="s">
        <v>777</v>
      </c>
      <c r="H1290" s="444">
        <f>'Справка 8'!I23</f>
        <v>0</v>
      </c>
    </row>
    <row r="1291" spans="1:8" ht="15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45107</v>
      </c>
      <c r="D1291" s="89" t="s">
        <v>780</v>
      </c>
      <c r="E1291" s="89">
        <v>7</v>
      </c>
      <c r="F1291" s="89" t="s">
        <v>779</v>
      </c>
      <c r="H1291" s="444">
        <f>'Справка 8'!I24</f>
        <v>0</v>
      </c>
    </row>
    <row r="1292" spans="1:8" ht="15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45107</v>
      </c>
      <c r="D1292" s="89" t="s">
        <v>782</v>
      </c>
      <c r="E1292" s="89">
        <v>7</v>
      </c>
      <c r="F1292" s="89" t="s">
        <v>781</v>
      </c>
      <c r="H1292" s="444">
        <f>'Справка 8'!I25</f>
        <v>0</v>
      </c>
    </row>
    <row r="1293" spans="1:8" ht="15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45107</v>
      </c>
      <c r="D1293" s="89" t="s">
        <v>784</v>
      </c>
      <c r="E1293" s="89">
        <v>7</v>
      </c>
      <c r="F1293" s="89" t="s">
        <v>783</v>
      </c>
      <c r="H1293" s="444">
        <f>'Справка 8'!I26</f>
        <v>0</v>
      </c>
    </row>
    <row r="1294" spans="1:8" ht="15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45107</v>
      </c>
      <c r="D1294" s="89" t="s">
        <v>786</v>
      </c>
      <c r="E1294" s="89">
        <v>7</v>
      </c>
      <c r="F1294" s="89" t="s">
        <v>771</v>
      </c>
      <c r="H1294" s="444">
        <f>'Справка 8'!I27</f>
        <v>52203</v>
      </c>
    </row>
    <row r="1295" spans="3:6" s="443" customFormat="1" ht="15">
      <c r="C1295" s="521"/>
      <c r="F1295" s="446" t="s">
        <v>878</v>
      </c>
    </row>
    <row r="1296" spans="1:8" ht="15">
      <c r="A1296" s="89" t="str">
        <f aca="true" t="shared" si="78" ref="A1296:A1335">pdeName</f>
        <v>СОФАРМА АД</v>
      </c>
      <c r="B1296" s="89" t="str">
        <f aca="true" t="shared" si="79" ref="B1296:B1335">pdeBulstat</f>
        <v>831902088</v>
      </c>
      <c r="C1296" s="522">
        <f aca="true" t="shared" si="80" ref="C1296:C1335">endDate</f>
        <v>45107</v>
      </c>
      <c r="D1296" s="89" t="s">
        <v>793</v>
      </c>
      <c r="E1296" s="89">
        <v>1</v>
      </c>
      <c r="F1296" s="89" t="s">
        <v>792</v>
      </c>
      <c r="H1296" s="444">
        <f>'Справка 5'!C27</f>
        <v>79000</v>
      </c>
    </row>
    <row r="1297" spans="1:8" ht="15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45107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 ht="15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45107</v>
      </c>
      <c r="D1298" s="89" t="s">
        <v>798</v>
      </c>
      <c r="E1298" s="89">
        <v>1</v>
      </c>
      <c r="F1298" s="89" t="s">
        <v>796</v>
      </c>
      <c r="H1298" s="444">
        <f>'Справка 5'!C61</f>
        <v>69468</v>
      </c>
    </row>
    <row r="1299" spans="1:8" ht="15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45107</v>
      </c>
      <c r="D1299" s="89" t="s">
        <v>800</v>
      </c>
      <c r="E1299" s="89">
        <v>1</v>
      </c>
      <c r="F1299" s="89" t="s">
        <v>799</v>
      </c>
      <c r="H1299" s="444">
        <f>'Справка 5'!C78</f>
        <v>6253</v>
      </c>
    </row>
    <row r="1300" spans="1:8" ht="15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45107</v>
      </c>
      <c r="D1300" s="89" t="s">
        <v>802</v>
      </c>
      <c r="E1300" s="89">
        <v>1</v>
      </c>
      <c r="F1300" s="89" t="s">
        <v>791</v>
      </c>
      <c r="H1300" s="444">
        <f>'Справка 5'!C79</f>
        <v>154721</v>
      </c>
    </row>
    <row r="1301" spans="1:8" ht="15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45107</v>
      </c>
      <c r="D1301" s="89" t="s">
        <v>804</v>
      </c>
      <c r="E1301" s="89">
        <v>1</v>
      </c>
      <c r="F1301" s="89" t="s">
        <v>792</v>
      </c>
      <c r="H1301" s="444">
        <f>'Справка 5'!C97</f>
        <v>11777</v>
      </c>
    </row>
    <row r="1302" spans="1:8" ht="15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45107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 ht="15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45107</v>
      </c>
      <c r="D1303" s="89" t="s">
        <v>806</v>
      </c>
      <c r="E1303" s="89">
        <v>1</v>
      </c>
      <c r="F1303" s="89" t="s">
        <v>796</v>
      </c>
      <c r="H1303" s="444">
        <f>'Справка 5'!C131</f>
        <v>0</v>
      </c>
    </row>
    <row r="1304" spans="1:8" ht="15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45107</v>
      </c>
      <c r="D1304" s="89" t="s">
        <v>807</v>
      </c>
      <c r="E1304" s="89">
        <v>1</v>
      </c>
      <c r="F1304" s="89" t="s">
        <v>799</v>
      </c>
      <c r="H1304" s="444">
        <f>'Справка 5'!C148</f>
        <v>17</v>
      </c>
    </row>
    <row r="1305" spans="1:8" ht="15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45107</v>
      </c>
      <c r="D1305" s="89" t="s">
        <v>809</v>
      </c>
      <c r="E1305" s="89">
        <v>1</v>
      </c>
      <c r="F1305" s="89" t="s">
        <v>803</v>
      </c>
      <c r="H1305" s="444">
        <f>'Справка 5'!C149</f>
        <v>11794</v>
      </c>
    </row>
    <row r="1306" spans="1:8" ht="15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45107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 ht="15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45107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 ht="15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45107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 ht="15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45107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 ht="15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45107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 ht="15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45107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 ht="15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45107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 ht="15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45107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 ht="15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45107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 ht="15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45107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 ht="15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45107</v>
      </c>
      <c r="D1316" s="89" t="s">
        <v>793</v>
      </c>
      <c r="E1316" s="89">
        <v>3</v>
      </c>
      <c r="F1316" s="89" t="s">
        <v>792</v>
      </c>
      <c r="H1316" s="444">
        <f>'Справка 5'!E27</f>
        <v>63790</v>
      </c>
    </row>
    <row r="1317" spans="1:8" ht="15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45107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 ht="15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45107</v>
      </c>
      <c r="D1318" s="89" t="s">
        <v>798</v>
      </c>
      <c r="E1318" s="89">
        <v>3</v>
      </c>
      <c r="F1318" s="89" t="s">
        <v>796</v>
      </c>
      <c r="H1318" s="444">
        <f>'Справка 5'!E61</f>
        <v>69468</v>
      </c>
    </row>
    <row r="1319" spans="1:8" ht="15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45107</v>
      </c>
      <c r="D1319" s="89" t="s">
        <v>800</v>
      </c>
      <c r="E1319" s="89">
        <v>3</v>
      </c>
      <c r="F1319" s="89" t="s">
        <v>799</v>
      </c>
      <c r="H1319" s="444">
        <f>'Справка 5'!E78</f>
        <v>6192</v>
      </c>
    </row>
    <row r="1320" spans="1:8" ht="15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45107</v>
      </c>
      <c r="D1320" s="89" t="s">
        <v>802</v>
      </c>
      <c r="E1320" s="89">
        <v>3</v>
      </c>
      <c r="F1320" s="89" t="s">
        <v>791</v>
      </c>
      <c r="H1320" s="444">
        <f>'Справка 5'!E79</f>
        <v>139450</v>
      </c>
    </row>
    <row r="1321" spans="1:8" ht="15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45107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 ht="15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45107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 ht="15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45107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 ht="15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45107</v>
      </c>
      <c r="D1324" s="89" t="s">
        <v>807</v>
      </c>
      <c r="E1324" s="89">
        <v>3</v>
      </c>
      <c r="F1324" s="89" t="s">
        <v>799</v>
      </c>
      <c r="H1324" s="444">
        <f>'Справка 5'!E148</f>
        <v>17</v>
      </c>
    </row>
    <row r="1325" spans="1:8" ht="15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45107</v>
      </c>
      <c r="D1325" s="89" t="s">
        <v>809</v>
      </c>
      <c r="E1325" s="89">
        <v>3</v>
      </c>
      <c r="F1325" s="89" t="s">
        <v>803</v>
      </c>
      <c r="H1325" s="444">
        <f>'Справка 5'!E149</f>
        <v>17</v>
      </c>
    </row>
    <row r="1326" spans="1:8" ht="15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45107</v>
      </c>
      <c r="D1326" s="89" t="s">
        <v>793</v>
      </c>
      <c r="E1326" s="89">
        <v>4</v>
      </c>
      <c r="F1326" s="89" t="s">
        <v>792</v>
      </c>
      <c r="H1326" s="444">
        <f>'Справка 5'!F27</f>
        <v>15210</v>
      </c>
    </row>
    <row r="1327" spans="1:8" ht="15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45107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 ht="15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45107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 ht="15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45107</v>
      </c>
      <c r="D1329" s="89" t="s">
        <v>800</v>
      </c>
      <c r="E1329" s="89">
        <v>4</v>
      </c>
      <c r="F1329" s="89" t="s">
        <v>799</v>
      </c>
      <c r="H1329" s="444">
        <f>'Справка 5'!F78</f>
        <v>61</v>
      </c>
    </row>
    <row r="1330" spans="1:8" ht="15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45107</v>
      </c>
      <c r="D1330" s="89" t="s">
        <v>802</v>
      </c>
      <c r="E1330" s="89">
        <v>4</v>
      </c>
      <c r="F1330" s="89" t="s">
        <v>791</v>
      </c>
      <c r="H1330" s="444">
        <f>'Справка 5'!F79</f>
        <v>15271</v>
      </c>
    </row>
    <row r="1331" spans="1:8" ht="15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45107</v>
      </c>
      <c r="D1331" s="89" t="s">
        <v>804</v>
      </c>
      <c r="E1331" s="89">
        <v>4</v>
      </c>
      <c r="F1331" s="89" t="s">
        <v>792</v>
      </c>
      <c r="H1331" s="444">
        <f>'Справка 5'!F97</f>
        <v>11777</v>
      </c>
    </row>
    <row r="1332" spans="1:8" ht="15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45107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 ht="15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45107</v>
      </c>
      <c r="D1333" s="89" t="s">
        <v>806</v>
      </c>
      <c r="E1333" s="89">
        <v>4</v>
      </c>
      <c r="F1333" s="89" t="s">
        <v>796</v>
      </c>
      <c r="H1333" s="444">
        <f>'Справка 5'!F131</f>
        <v>0</v>
      </c>
    </row>
    <row r="1334" spans="1:8" ht="15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45107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 ht="15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45107</v>
      </c>
      <c r="D1335" s="89" t="s">
        <v>809</v>
      </c>
      <c r="E1335" s="89">
        <v>4</v>
      </c>
      <c r="F1335" s="89" t="s">
        <v>803</v>
      </c>
      <c r="H1335" s="444">
        <f>'Справка 5'!F149</f>
        <v>11777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13"/>
  <sheetViews>
    <sheetView workbookViewId="0" topLeftCell="A1"/>
  </sheetViews>
  <sheetFormatPr defaultColWidth="8.8515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5"/>
  <sheetViews>
    <sheetView view="pageBreakPreview" zoomScale="80" zoomScaleSheetLayoutView="80" workbookViewId="0" topLeftCell="A74">
      <selection activeCell="G30" sqref="G30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810</v>
      </c>
      <c r="B1" s="25"/>
      <c r="C1" s="25"/>
      <c r="D1" s="25"/>
      <c r="H1" s="14"/>
    </row>
    <row r="2" spans="1:8" s="13" customFormat="1" ht="1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 ht="15">
      <c r="A5" s="64" t="str">
        <f>CONCATENATE("ЕИК по БУЛСТАТ: ",pdeBulstat)</f>
        <v>ЕИК по БУЛСТАТ: 831902088</v>
      </c>
      <c r="B5" s="15"/>
      <c r="C5" s="15"/>
      <c r="D5" s="15"/>
      <c r="H5" s="69"/>
    </row>
    <row r="6" spans="1:8" s="13" customFormat="1" ht="15">
      <c r="A6" s="64" t="str">
        <f>CONCATENATE("към ",TEXT(endDate,"dd.mm.yyyy")," г.")</f>
        <v>към 30.06.2023 г.</v>
      </c>
      <c r="B6" s="15"/>
      <c r="C6" s="15"/>
      <c r="D6" s="15"/>
      <c r="H6" s="68"/>
    </row>
    <row r="7" spans="1:8" s="13" customFormat="1" ht="17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4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8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7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 ht="17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 ht="17">
      <c r="A12" s="76" t="s">
        <v>23</v>
      </c>
      <c r="B12" s="78" t="s">
        <v>24</v>
      </c>
      <c r="C12" s="162">
        <f>'Справка 6'!R11</f>
        <v>42339</v>
      </c>
      <c r="D12" s="161">
        <v>48386</v>
      </c>
      <c r="E12" s="76" t="s">
        <v>25</v>
      </c>
      <c r="F12" s="80" t="s">
        <v>26</v>
      </c>
      <c r="G12" s="162">
        <v>134798</v>
      </c>
      <c r="H12" s="161">
        <v>134798</v>
      </c>
    </row>
    <row r="13" spans="1:8" ht="17">
      <c r="A13" s="76" t="s">
        <v>27</v>
      </c>
      <c r="B13" s="78" t="s">
        <v>28</v>
      </c>
      <c r="C13" s="162">
        <f>'Справка 6'!R12</f>
        <v>85753</v>
      </c>
      <c r="D13" s="161">
        <v>87698</v>
      </c>
      <c r="E13" s="76" t="s">
        <v>846</v>
      </c>
      <c r="F13" s="80" t="s">
        <v>29</v>
      </c>
      <c r="G13" s="162">
        <v>134798</v>
      </c>
      <c r="H13" s="161">
        <v>134798</v>
      </c>
    </row>
    <row r="14" spans="1:8" ht="17">
      <c r="A14" s="76" t="s">
        <v>30</v>
      </c>
      <c r="B14" s="78" t="s">
        <v>31</v>
      </c>
      <c r="C14" s="162">
        <f>'Справка 6'!R13</f>
        <v>64256</v>
      </c>
      <c r="D14" s="161">
        <v>64033</v>
      </c>
      <c r="E14" s="76" t="s">
        <v>32</v>
      </c>
      <c r="F14" s="80" t="s">
        <v>33</v>
      </c>
      <c r="G14" s="162"/>
      <c r="H14" s="161"/>
    </row>
    <row r="15" spans="1:8" ht="17">
      <c r="A15" s="76" t="s">
        <v>34</v>
      </c>
      <c r="B15" s="78" t="s">
        <v>35</v>
      </c>
      <c r="C15" s="162">
        <f>'Справка 6'!R14</f>
        <v>9578</v>
      </c>
      <c r="D15" s="161">
        <v>8926</v>
      </c>
      <c r="E15" s="165" t="s">
        <v>36</v>
      </c>
      <c r="F15" s="80" t="s">
        <v>37</v>
      </c>
      <c r="G15" s="162">
        <v>-52203</v>
      </c>
      <c r="H15" s="161">
        <v>-52203</v>
      </c>
    </row>
    <row r="16" spans="1:8" ht="17">
      <c r="A16" s="76" t="s">
        <v>38</v>
      </c>
      <c r="B16" s="78" t="s">
        <v>39</v>
      </c>
      <c r="C16" s="162">
        <f>'Справка 6'!R15</f>
        <v>2417</v>
      </c>
      <c r="D16" s="161">
        <v>2627</v>
      </c>
      <c r="E16" s="165" t="s">
        <v>40</v>
      </c>
      <c r="F16" s="80" t="s">
        <v>41</v>
      </c>
      <c r="G16" s="162"/>
      <c r="H16" s="161"/>
    </row>
    <row r="17" spans="1:8" ht="17">
      <c r="A17" s="76" t="s">
        <v>42</v>
      </c>
      <c r="B17" s="78" t="s">
        <v>43</v>
      </c>
      <c r="C17" s="162">
        <f>'Справка 6'!R16</f>
        <v>1135</v>
      </c>
      <c r="D17" s="161">
        <v>1260</v>
      </c>
      <c r="E17" s="165" t="s">
        <v>44</v>
      </c>
      <c r="F17" s="80" t="s">
        <v>45</v>
      </c>
      <c r="G17" s="162"/>
      <c r="H17" s="161"/>
    </row>
    <row r="18" spans="1:8" ht="17">
      <c r="A18" s="76" t="s">
        <v>845</v>
      </c>
      <c r="B18" s="78" t="s">
        <v>46</v>
      </c>
      <c r="C18" s="162">
        <f>'Справка 6'!R17</f>
        <v>3330</v>
      </c>
      <c r="D18" s="161">
        <v>4417</v>
      </c>
      <c r="E18" s="429" t="s">
        <v>47</v>
      </c>
      <c r="F18" s="428" t="s">
        <v>48</v>
      </c>
      <c r="G18" s="550">
        <f>G12+G15+G16+G17</f>
        <v>82595</v>
      </c>
      <c r="H18" s="551">
        <f>H12+H15+H16+H17</f>
        <v>82595</v>
      </c>
    </row>
    <row r="19" spans="1:8" ht="17">
      <c r="A19" s="76" t="s">
        <v>49</v>
      </c>
      <c r="B19" s="78" t="s">
        <v>50</v>
      </c>
      <c r="C19" s="162">
        <f>'Справка 6'!R18</f>
        <v>19</v>
      </c>
      <c r="D19" s="161">
        <v>23</v>
      </c>
      <c r="E19" s="85" t="s">
        <v>51</v>
      </c>
      <c r="F19" s="81"/>
      <c r="G19" s="552"/>
      <c r="H19" s="553"/>
    </row>
    <row r="20" spans="1:8" ht="17">
      <c r="A20" s="430" t="s">
        <v>52</v>
      </c>
      <c r="B20" s="82" t="s">
        <v>53</v>
      </c>
      <c r="C20" s="538">
        <f>SUM(C12:C19)</f>
        <v>208827</v>
      </c>
      <c r="D20" s="539">
        <f>SUM(D12:D19)</f>
        <v>217370</v>
      </c>
      <c r="E20" s="76" t="s">
        <v>54</v>
      </c>
      <c r="F20" s="80" t="s">
        <v>55</v>
      </c>
      <c r="G20" s="162"/>
      <c r="H20" s="161"/>
    </row>
    <row r="21" spans="1:8" ht="17">
      <c r="A21" s="85" t="s">
        <v>56</v>
      </c>
      <c r="B21" s="82" t="s">
        <v>57</v>
      </c>
      <c r="C21" s="425">
        <f>'Справка 6'!R20</f>
        <v>49487</v>
      </c>
      <c r="D21" s="425">
        <v>49267</v>
      </c>
      <c r="E21" s="76" t="s">
        <v>58</v>
      </c>
      <c r="F21" s="80" t="s">
        <v>59</v>
      </c>
      <c r="G21" s="162">
        <v>24247</v>
      </c>
      <c r="H21" s="161">
        <v>27666</v>
      </c>
    </row>
    <row r="22" spans="1:13" ht="17">
      <c r="A22" s="85" t="s">
        <v>60</v>
      </c>
      <c r="B22" s="82" t="s">
        <v>61</v>
      </c>
      <c r="C22" s="425">
        <f>'Справка 6'!R22</f>
        <v>498</v>
      </c>
      <c r="D22" s="425">
        <v>524</v>
      </c>
      <c r="E22" s="166" t="s">
        <v>62</v>
      </c>
      <c r="F22" s="80" t="s">
        <v>63</v>
      </c>
      <c r="G22" s="536">
        <f>SUM(G23:G25)</f>
        <v>413659</v>
      </c>
      <c r="H22" s="537">
        <f>SUM(H23:H25)</f>
        <v>446271</v>
      </c>
      <c r="M22" s="83"/>
    </row>
    <row r="23" spans="1:8" ht="17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68628</v>
      </c>
      <c r="H23" s="161">
        <v>68628</v>
      </c>
    </row>
    <row r="24" spans="1:13" ht="17">
      <c r="A24" s="76" t="s">
        <v>67</v>
      </c>
      <c r="B24" s="78" t="s">
        <v>68</v>
      </c>
      <c r="C24" s="162">
        <f>'Справка 6'!R24</f>
        <v>1596</v>
      </c>
      <c r="D24" s="161">
        <v>1769</v>
      </c>
      <c r="E24" s="167" t="s">
        <v>69</v>
      </c>
      <c r="F24" s="80" t="s">
        <v>70</v>
      </c>
      <c r="G24" s="162"/>
      <c r="H24" s="161"/>
      <c r="M24" s="83"/>
    </row>
    <row r="25" spans="1:8" ht="17">
      <c r="A25" s="76" t="s">
        <v>71</v>
      </c>
      <c r="B25" s="78" t="s">
        <v>72</v>
      </c>
      <c r="C25" s="162">
        <f>'Справка 6'!R25</f>
        <v>301</v>
      </c>
      <c r="D25" s="161">
        <v>354</v>
      </c>
      <c r="E25" s="76" t="s">
        <v>73</v>
      </c>
      <c r="F25" s="80" t="s">
        <v>74</v>
      </c>
      <c r="G25" s="162">
        <v>345031</v>
      </c>
      <c r="H25" s="161">
        <v>377643</v>
      </c>
    </row>
    <row r="26" spans="1:13" ht="17">
      <c r="A26" s="76" t="s">
        <v>75</v>
      </c>
      <c r="B26" s="78" t="s">
        <v>76</v>
      </c>
      <c r="C26" s="162">
        <f>'Справка 6'!R26</f>
        <v>0</v>
      </c>
      <c r="D26" s="161">
        <v>0</v>
      </c>
      <c r="E26" s="432" t="s">
        <v>77</v>
      </c>
      <c r="F26" s="81" t="s">
        <v>78</v>
      </c>
      <c r="G26" s="538">
        <f>G20+G21+G22</f>
        <v>437906</v>
      </c>
      <c r="H26" s="539">
        <f>H20+H21+H22</f>
        <v>473937</v>
      </c>
      <c r="M26" s="83"/>
    </row>
    <row r="27" spans="1:8" ht="17">
      <c r="A27" s="76" t="s">
        <v>79</v>
      </c>
      <c r="B27" s="78" t="s">
        <v>80</v>
      </c>
      <c r="C27" s="162">
        <f>'Справка 6'!R27</f>
        <v>1796</v>
      </c>
      <c r="D27" s="161">
        <v>1356</v>
      </c>
      <c r="E27" s="85" t="s">
        <v>81</v>
      </c>
      <c r="F27" s="81"/>
      <c r="G27" s="552"/>
      <c r="H27" s="553"/>
    </row>
    <row r="28" spans="1:13" ht="17">
      <c r="A28" s="430" t="s">
        <v>82</v>
      </c>
      <c r="B28" s="82" t="s">
        <v>83</v>
      </c>
      <c r="C28" s="538">
        <f>SUM(C24:C27)</f>
        <v>3693</v>
      </c>
      <c r="D28" s="539">
        <f>SUM(D24:D27)</f>
        <v>3479</v>
      </c>
      <c r="E28" s="167" t="s">
        <v>84</v>
      </c>
      <c r="F28" s="80" t="s">
        <v>85</v>
      </c>
      <c r="G28" s="536">
        <f>SUM(G29:G31)</f>
        <v>7625</v>
      </c>
      <c r="H28" s="537">
        <f>SUM(H29:H31)</f>
        <v>4414</v>
      </c>
      <c r="M28" s="83"/>
    </row>
    <row r="29" spans="1:8" ht="17">
      <c r="A29" s="76"/>
      <c r="B29" s="78"/>
      <c r="C29" s="536"/>
      <c r="D29" s="537"/>
      <c r="E29" s="76" t="s">
        <v>86</v>
      </c>
      <c r="F29" s="80" t="s">
        <v>87</v>
      </c>
      <c r="G29" s="162">
        <v>7625</v>
      </c>
      <c r="H29" s="161">
        <v>4414</v>
      </c>
    </row>
    <row r="30" spans="1:13" ht="17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/>
      <c r="H30" s="161"/>
      <c r="M30" s="83"/>
    </row>
    <row r="31" spans="1:8" ht="17">
      <c r="A31" s="76" t="s">
        <v>91</v>
      </c>
      <c r="B31" s="78" t="s">
        <v>92</v>
      </c>
      <c r="C31" s="162">
        <f>'Справка 6'!R42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 ht="17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37121</v>
      </c>
      <c r="H32" s="161">
        <v>39429</v>
      </c>
      <c r="M32" s="83"/>
    </row>
    <row r="33" spans="1:8" ht="17">
      <c r="A33" s="430" t="s">
        <v>99</v>
      </c>
      <c r="B33" s="82" t="s">
        <v>100</v>
      </c>
      <c r="C33" s="538">
        <f>C31+C32</f>
        <v>768</v>
      </c>
      <c r="D33" s="539">
        <f>D31+D32</f>
        <v>768</v>
      </c>
      <c r="E33" s="165" t="s">
        <v>101</v>
      </c>
      <c r="F33" s="80" t="s">
        <v>102</v>
      </c>
      <c r="G33" s="162"/>
      <c r="H33" s="161"/>
    </row>
    <row r="34" spans="1:8" ht="17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44746</v>
      </c>
      <c r="H34" s="539">
        <f>H28+H32+H33</f>
        <v>43843</v>
      </c>
    </row>
    <row r="35" spans="1:8" ht="17">
      <c r="A35" s="76" t="s">
        <v>106</v>
      </c>
      <c r="B35" s="78" t="s">
        <v>107</v>
      </c>
      <c r="C35" s="536">
        <f>SUM(C36:C39)</f>
        <v>166515</v>
      </c>
      <c r="D35" s="537">
        <f>SUM(D36:D39)</f>
        <v>164313</v>
      </c>
      <c r="E35" s="76"/>
      <c r="F35" s="84"/>
      <c r="G35" s="554"/>
      <c r="H35" s="555"/>
    </row>
    <row r="36" spans="1:8" ht="17">
      <c r="A36" s="76" t="s">
        <v>108</v>
      </c>
      <c r="B36" s="78" t="s">
        <v>109</v>
      </c>
      <c r="C36" s="162">
        <f>'Справка 6'!R31</f>
        <v>90777</v>
      </c>
      <c r="D36" s="161">
        <v>90235</v>
      </c>
      <c r="E36" s="168"/>
      <c r="F36" s="86"/>
      <c r="G36" s="554"/>
      <c r="H36" s="555"/>
    </row>
    <row r="37" spans="1:8" ht="17">
      <c r="A37" s="76" t="s">
        <v>110</v>
      </c>
      <c r="B37" s="78" t="s">
        <v>111</v>
      </c>
      <c r="C37" s="162">
        <f>'Справка 6'!R32</f>
        <v>0</v>
      </c>
      <c r="D37" s="161">
        <v>0</v>
      </c>
      <c r="E37" s="431" t="s">
        <v>847</v>
      </c>
      <c r="F37" s="84" t="s">
        <v>112</v>
      </c>
      <c r="G37" s="540">
        <f>G26+G18+G34</f>
        <v>565247</v>
      </c>
      <c r="H37" s="541">
        <f>H26+H18+H34</f>
        <v>600375</v>
      </c>
    </row>
    <row r="38" spans="1:13" ht="17">
      <c r="A38" s="76" t="s">
        <v>113</v>
      </c>
      <c r="B38" s="78" t="s">
        <v>114</v>
      </c>
      <c r="C38" s="162">
        <f>'Справка 6'!R33</f>
        <v>69468</v>
      </c>
      <c r="D38" s="161">
        <v>69372</v>
      </c>
      <c r="E38" s="76"/>
      <c r="F38" s="84"/>
      <c r="G38" s="554"/>
      <c r="H38" s="555"/>
      <c r="M38" s="83"/>
    </row>
    <row r="39" spans="1:8" ht="18" thickBot="1">
      <c r="A39" s="76" t="s">
        <v>115</v>
      </c>
      <c r="B39" s="78" t="s">
        <v>116</v>
      </c>
      <c r="C39" s="162">
        <f>'Справка 6'!R34</f>
        <v>6270</v>
      </c>
      <c r="D39" s="161">
        <v>4706</v>
      </c>
      <c r="E39" s="178"/>
      <c r="F39" s="179"/>
      <c r="G39" s="556"/>
      <c r="H39" s="557"/>
    </row>
    <row r="40" spans="1:13" ht="17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8" ht="18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8" ht="17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8" ht="17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 ht="17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'Справка 7'!C54</f>
        <v>15629</v>
      </c>
      <c r="H44" s="161">
        <v>14739</v>
      </c>
      <c r="M44" s="83"/>
    </row>
    <row r="45" spans="1:8" ht="17">
      <c r="A45" s="76" t="s">
        <v>133</v>
      </c>
      <c r="B45" s="78" t="s">
        <v>134</v>
      </c>
      <c r="C45" s="162">
        <f>+'Справка 6'!R40</f>
        <v>0</v>
      </c>
      <c r="D45" s="161"/>
      <c r="E45" s="171" t="s">
        <v>135</v>
      </c>
      <c r="F45" s="80" t="s">
        <v>136</v>
      </c>
      <c r="G45" s="162">
        <f>'Справка 7'!C58</f>
        <v>0</v>
      </c>
      <c r="H45" s="161">
        <v>0</v>
      </c>
    </row>
    <row r="46" spans="1:13" ht="17">
      <c r="A46" s="422" t="s">
        <v>137</v>
      </c>
      <c r="B46" s="82" t="s">
        <v>138</v>
      </c>
      <c r="C46" s="538">
        <f>C35+C40+C45</f>
        <v>166515</v>
      </c>
      <c r="D46" s="539">
        <f>D35+D40+D45</f>
        <v>164313</v>
      </c>
      <c r="E46" s="166" t="s">
        <v>139</v>
      </c>
      <c r="F46" s="80" t="s">
        <v>140</v>
      </c>
      <c r="G46" s="162">
        <f>'Справка 7'!C63</f>
        <v>0</v>
      </c>
      <c r="H46" s="161">
        <v>0</v>
      </c>
      <c r="M46" s="83"/>
    </row>
    <row r="47" spans="1:8" ht="17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>
        <f>'Справка 7'!C64</f>
        <v>0</v>
      </c>
      <c r="H47" s="161">
        <v>0</v>
      </c>
    </row>
    <row r="48" spans="1:13" ht="17">
      <c r="A48" s="76" t="s">
        <v>144</v>
      </c>
      <c r="B48" s="78" t="s">
        <v>145</v>
      </c>
      <c r="C48" s="162">
        <f>'Справка 7'!C14+'Справка 7'!C16</f>
        <v>72179</v>
      </c>
      <c r="D48" s="161">
        <v>67471</v>
      </c>
      <c r="E48" s="166" t="s">
        <v>146</v>
      </c>
      <c r="F48" s="80" t="s">
        <v>147</v>
      </c>
      <c r="G48" s="162">
        <f>'Справка 7'!C65</f>
        <v>0</v>
      </c>
      <c r="H48" s="161">
        <v>0</v>
      </c>
      <c r="M48" s="83"/>
    </row>
    <row r="49" spans="1:8" ht="17">
      <c r="A49" s="76" t="s">
        <v>148</v>
      </c>
      <c r="B49" s="78" t="s">
        <v>149</v>
      </c>
      <c r="C49" s="162">
        <f>'Справка 7'!C17</f>
        <v>0</v>
      </c>
      <c r="D49" s="161">
        <v>0</v>
      </c>
      <c r="E49" s="76" t="s">
        <v>150</v>
      </c>
      <c r="F49" s="80" t="s">
        <v>151</v>
      </c>
      <c r="G49" s="162">
        <f>'Справка 7'!C66</f>
        <v>916</v>
      </c>
      <c r="H49" s="161">
        <v>594</v>
      </c>
    </row>
    <row r="50" spans="1:8" ht="17">
      <c r="A50" s="76" t="s">
        <v>152</v>
      </c>
      <c r="B50" s="78" t="s">
        <v>153</v>
      </c>
      <c r="C50" s="162">
        <f>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16545</v>
      </c>
      <c r="H50" s="537">
        <f>SUM(H44:H49)</f>
        <v>15333</v>
      </c>
    </row>
    <row r="51" spans="1:8" ht="17">
      <c r="A51" s="76" t="s">
        <v>79</v>
      </c>
      <c r="B51" s="78" t="s">
        <v>155</v>
      </c>
      <c r="C51" s="162">
        <f>'Справка 7'!C20</f>
        <v>3458</v>
      </c>
      <c r="D51" s="161">
        <v>3526</v>
      </c>
      <c r="E51" s="76"/>
      <c r="F51" s="80"/>
      <c r="G51" s="536"/>
      <c r="H51" s="537"/>
    </row>
    <row r="52" spans="1:8" ht="17">
      <c r="A52" s="430" t="s">
        <v>156</v>
      </c>
      <c r="B52" s="82" t="s">
        <v>157</v>
      </c>
      <c r="C52" s="538">
        <f>SUM(C48:C51)</f>
        <v>75637</v>
      </c>
      <c r="D52" s="539">
        <f>SUM(D48:D51)</f>
        <v>70997</v>
      </c>
      <c r="E52" s="166" t="s">
        <v>158</v>
      </c>
      <c r="F52" s="81" t="s">
        <v>159</v>
      </c>
      <c r="G52" s="162">
        <v>4460</v>
      </c>
      <c r="H52" s="161">
        <v>4192</v>
      </c>
    </row>
    <row r="53" spans="1:8" ht="17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8" ht="17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v>4485</v>
      </c>
      <c r="H54" s="161">
        <v>4728</v>
      </c>
    </row>
    <row r="55" spans="1:8" ht="17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3377</v>
      </c>
      <c r="H55" s="161">
        <v>3587</v>
      </c>
    </row>
    <row r="56" spans="1:13" ht="18" thickBot="1">
      <c r="A56" s="424" t="s">
        <v>170</v>
      </c>
      <c r="B56" s="173" t="s">
        <v>171</v>
      </c>
      <c r="C56" s="542">
        <f>C20+C21+C22+C28+C33+C46+C52+C54+C55</f>
        <v>505425</v>
      </c>
      <c r="D56" s="543">
        <f>D20+D21+D22+D28+D33+D46+D52+D54+D55</f>
        <v>506718</v>
      </c>
      <c r="E56" s="85" t="s">
        <v>850</v>
      </c>
      <c r="F56" s="84" t="s">
        <v>172</v>
      </c>
      <c r="G56" s="540">
        <f>G50+G52+G53+G54+G55</f>
        <v>28867</v>
      </c>
      <c r="H56" s="541">
        <f>H50+H52+H53+H54+H55</f>
        <v>27840</v>
      </c>
      <c r="M56" s="83"/>
    </row>
    <row r="57" spans="1:8" ht="17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 ht="17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8" ht="34">
      <c r="A59" s="76" t="s">
        <v>176</v>
      </c>
      <c r="B59" s="78" t="s">
        <v>177</v>
      </c>
      <c r="C59" s="162">
        <v>48670</v>
      </c>
      <c r="D59" s="162">
        <v>42160</v>
      </c>
      <c r="E59" s="166" t="s">
        <v>180</v>
      </c>
      <c r="F59" s="434" t="s">
        <v>181</v>
      </c>
      <c r="G59" s="162">
        <f>'Справка 7'!C77</f>
        <v>42061</v>
      </c>
      <c r="H59" s="161">
        <v>11734</v>
      </c>
    </row>
    <row r="60" spans="1:13" ht="17">
      <c r="A60" s="76" t="s">
        <v>178</v>
      </c>
      <c r="B60" s="78" t="s">
        <v>179</v>
      </c>
      <c r="C60" s="162">
        <v>46269</v>
      </c>
      <c r="D60" s="162">
        <v>29814</v>
      </c>
      <c r="E60" s="76" t="s">
        <v>184</v>
      </c>
      <c r="F60" s="80" t="s">
        <v>185</v>
      </c>
      <c r="G60" s="162">
        <f>'Справка 7'!C82</f>
        <v>0</v>
      </c>
      <c r="H60" s="161">
        <v>0</v>
      </c>
      <c r="M60" s="83"/>
    </row>
    <row r="61" spans="1:8" ht="17">
      <c r="A61" s="76" t="s">
        <v>182</v>
      </c>
      <c r="B61" s="78" t="s">
        <v>183</v>
      </c>
      <c r="C61" s="162">
        <v>3730</v>
      </c>
      <c r="D61" s="162">
        <v>120</v>
      </c>
      <c r="E61" s="165" t="s">
        <v>188</v>
      </c>
      <c r="F61" s="80" t="s">
        <v>189</v>
      </c>
      <c r="G61" s="536">
        <f>SUM(G62:G68)</f>
        <v>83720</v>
      </c>
      <c r="H61" s="537">
        <f>SUM(H62:H68)</f>
        <v>52958</v>
      </c>
    </row>
    <row r="62" spans="1:13" ht="17">
      <c r="A62" s="76" t="s">
        <v>186</v>
      </c>
      <c r="B62" s="78" t="s">
        <v>187</v>
      </c>
      <c r="C62" s="162">
        <v>8556</v>
      </c>
      <c r="D62" s="162">
        <v>10524</v>
      </c>
      <c r="E62" s="165" t="s">
        <v>192</v>
      </c>
      <c r="F62" s="80" t="s">
        <v>193</v>
      </c>
      <c r="G62" s="162">
        <f>'Справка 7'!C73</f>
        <v>52050</v>
      </c>
      <c r="H62" s="161">
        <v>2632</v>
      </c>
      <c r="M62" s="83"/>
    </row>
    <row r="63" spans="1:8" ht="17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'Справка 7'!C88</f>
        <v>0</v>
      </c>
      <c r="H63" s="161">
        <v>0</v>
      </c>
    </row>
    <row r="64" spans="1:13" ht="17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'Справка 7'!C89</f>
        <v>14024</v>
      </c>
      <c r="H64" s="161">
        <v>17022</v>
      </c>
      <c r="M64" s="83"/>
    </row>
    <row r="65" spans="1:8" ht="17">
      <c r="A65" s="430" t="s">
        <v>52</v>
      </c>
      <c r="B65" s="82" t="s">
        <v>198</v>
      </c>
      <c r="C65" s="538">
        <f>SUM(C59:C64)</f>
        <v>107225</v>
      </c>
      <c r="D65" s="539">
        <f>SUM(D59:D64)</f>
        <v>82618</v>
      </c>
      <c r="E65" s="76" t="s">
        <v>201</v>
      </c>
      <c r="F65" s="80" t="s">
        <v>202</v>
      </c>
      <c r="G65" s="162">
        <f>'Справка 7'!C90</f>
        <v>3007</v>
      </c>
      <c r="H65" s="161">
        <v>23009</v>
      </c>
    </row>
    <row r="66" spans="1:8" ht="17">
      <c r="A66" s="76"/>
      <c r="B66" s="82"/>
      <c r="C66" s="536"/>
      <c r="D66" s="537"/>
      <c r="E66" s="76" t="s">
        <v>204</v>
      </c>
      <c r="F66" s="80" t="s">
        <v>205</v>
      </c>
      <c r="G66" s="162">
        <f>'Справка 7'!C91</f>
        <v>8691</v>
      </c>
      <c r="H66" s="161">
        <v>7928</v>
      </c>
    </row>
    <row r="67" spans="1:8" ht="17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'Справка 7'!C96</f>
        <v>1699</v>
      </c>
      <c r="H67" s="161">
        <v>1482</v>
      </c>
    </row>
    <row r="68" spans="1:8" ht="17">
      <c r="A68" s="76" t="s">
        <v>206</v>
      </c>
      <c r="B68" s="78" t="s">
        <v>207</v>
      </c>
      <c r="C68" s="162">
        <f>'Справка 7'!C26</f>
        <v>88194</v>
      </c>
      <c r="D68" s="161">
        <v>74682</v>
      </c>
      <c r="E68" s="76" t="s">
        <v>212</v>
      </c>
      <c r="F68" s="80" t="s">
        <v>213</v>
      </c>
      <c r="G68" s="162">
        <f>'Справка 7'!C92</f>
        <v>4249</v>
      </c>
      <c r="H68" s="161">
        <v>885</v>
      </c>
    </row>
    <row r="69" spans="1:8" ht="17">
      <c r="A69" s="76" t="s">
        <v>210</v>
      </c>
      <c r="B69" s="78" t="s">
        <v>211</v>
      </c>
      <c r="C69" s="162">
        <f>'Справка 7'!C30</f>
        <v>24047</v>
      </c>
      <c r="D69" s="161">
        <v>15425</v>
      </c>
      <c r="E69" s="166" t="s">
        <v>79</v>
      </c>
      <c r="F69" s="80" t="s">
        <v>216</v>
      </c>
      <c r="G69" s="162">
        <f>'Справка 7'!C97</f>
        <v>24162</v>
      </c>
      <c r="H69" s="161">
        <v>1067</v>
      </c>
    </row>
    <row r="70" spans="1:8" ht="17">
      <c r="A70" s="76" t="s">
        <v>214</v>
      </c>
      <c r="B70" s="78" t="s">
        <v>215</v>
      </c>
      <c r="C70" s="162">
        <f>'Справка 7'!C31</f>
        <v>3304</v>
      </c>
      <c r="D70" s="161">
        <v>2670</v>
      </c>
      <c r="E70" s="76" t="s">
        <v>219</v>
      </c>
      <c r="F70" s="80" t="s">
        <v>220</v>
      </c>
      <c r="G70" s="162">
        <f>'Справка 7'!F107</f>
        <v>5323</v>
      </c>
      <c r="H70" s="161">
        <v>6854</v>
      </c>
    </row>
    <row r="71" spans="1:8" ht="17">
      <c r="A71" s="76" t="s">
        <v>217</v>
      </c>
      <c r="B71" s="78" t="s">
        <v>218</v>
      </c>
      <c r="C71" s="162">
        <f>'Справка 7'!C32</f>
        <v>11177</v>
      </c>
      <c r="D71" s="161">
        <v>8317</v>
      </c>
      <c r="E71" s="423" t="s">
        <v>47</v>
      </c>
      <c r="F71" s="81" t="s">
        <v>223</v>
      </c>
      <c r="G71" s="538">
        <f>G59+G60+G61+G69+G70</f>
        <v>155266</v>
      </c>
      <c r="H71" s="539">
        <f>H59+H60+H61+H69+H70</f>
        <v>72613</v>
      </c>
    </row>
    <row r="72" spans="1:8" ht="17">
      <c r="A72" s="76" t="s">
        <v>221</v>
      </c>
      <c r="B72" s="78" t="s">
        <v>222</v>
      </c>
      <c r="C72" s="162">
        <f>'Справка 7'!C33+'Справка 7'!C34</f>
        <v>0</v>
      </c>
      <c r="D72" s="161">
        <v>0</v>
      </c>
      <c r="E72" s="165"/>
      <c r="F72" s="80"/>
      <c r="G72" s="536"/>
      <c r="H72" s="537"/>
    </row>
    <row r="73" spans="1:8" ht="17">
      <c r="A73" s="76" t="s">
        <v>224</v>
      </c>
      <c r="B73" s="78" t="s">
        <v>225</v>
      </c>
      <c r="C73" s="162">
        <f>'Справка 7'!C35</f>
        <v>4277</v>
      </c>
      <c r="D73" s="161">
        <v>4694</v>
      </c>
      <c r="E73" s="422" t="s">
        <v>230</v>
      </c>
      <c r="F73" s="81" t="s">
        <v>231</v>
      </c>
      <c r="G73" s="426"/>
      <c r="H73" s="427"/>
    </row>
    <row r="74" spans="1:8" ht="17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8" ht="17">
      <c r="A75" s="76" t="s">
        <v>228</v>
      </c>
      <c r="B75" s="78" t="s">
        <v>229</v>
      </c>
      <c r="C75" s="162">
        <f>'Справка 7'!C40</f>
        <v>492</v>
      </c>
      <c r="D75" s="161">
        <v>188</v>
      </c>
      <c r="E75" s="433" t="s">
        <v>160</v>
      </c>
      <c r="F75" s="81" t="s">
        <v>233</v>
      </c>
      <c r="G75" s="426"/>
      <c r="H75" s="427"/>
    </row>
    <row r="76" spans="1:8" ht="17">
      <c r="A76" s="430" t="s">
        <v>77</v>
      </c>
      <c r="B76" s="82" t="s">
        <v>232</v>
      </c>
      <c r="C76" s="538">
        <f>SUM(C68:C75)</f>
        <v>131491</v>
      </c>
      <c r="D76" s="539">
        <f>SUM(D68:D75)</f>
        <v>105976</v>
      </c>
      <c r="E76" s="512"/>
      <c r="F76" s="513"/>
      <c r="G76" s="536"/>
      <c r="H76" s="560"/>
    </row>
    <row r="77" spans="1:8" ht="17">
      <c r="A77" s="76"/>
      <c r="B77" s="78"/>
      <c r="C77" s="536"/>
      <c r="D77" s="537"/>
      <c r="E77" s="422" t="s">
        <v>234</v>
      </c>
      <c r="F77" s="81" t="s">
        <v>235</v>
      </c>
      <c r="G77" s="426">
        <v>420</v>
      </c>
      <c r="H77" s="427">
        <v>420</v>
      </c>
    </row>
    <row r="78" spans="1:13" ht="17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8" ht="17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155686</v>
      </c>
      <c r="H79" s="541">
        <f>H71+H73+H75+H77</f>
        <v>73033</v>
      </c>
    </row>
    <row r="80" spans="1:8" ht="17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8" ht="17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8" ht="17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8" ht="17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8" ht="17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8" ht="17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 ht="15">
      <c r="A86" s="76"/>
      <c r="B86" s="82"/>
      <c r="C86" s="536"/>
      <c r="D86" s="537"/>
      <c r="E86" s="172"/>
      <c r="F86" s="88"/>
      <c r="G86" s="561"/>
      <c r="H86" s="562"/>
      <c r="M86" s="83"/>
    </row>
    <row r="87" spans="1:8" ht="17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 ht="17">
      <c r="A88" s="76" t="s">
        <v>252</v>
      </c>
      <c r="B88" s="78" t="s">
        <v>253</v>
      </c>
      <c r="C88" s="162">
        <v>120</v>
      </c>
      <c r="D88" s="162">
        <v>91</v>
      </c>
      <c r="E88" s="172"/>
      <c r="F88" s="88"/>
      <c r="G88" s="561"/>
      <c r="H88" s="562"/>
      <c r="M88" s="83"/>
    </row>
    <row r="89" spans="1:8" ht="17">
      <c r="A89" s="76" t="s">
        <v>254</v>
      </c>
      <c r="B89" s="78" t="s">
        <v>255</v>
      </c>
      <c r="C89" s="162">
        <v>4180</v>
      </c>
      <c r="D89" s="162">
        <v>4485</v>
      </c>
      <c r="E89" s="169"/>
      <c r="F89" s="88"/>
      <c r="G89" s="561"/>
      <c r="H89" s="562"/>
    </row>
    <row r="90" spans="1:13" ht="17">
      <c r="A90" s="76" t="s">
        <v>256</v>
      </c>
      <c r="B90" s="78" t="s">
        <v>257</v>
      </c>
      <c r="C90" s="162">
        <v>712</v>
      </c>
      <c r="D90" s="162">
        <v>185</v>
      </c>
      <c r="E90" s="169"/>
      <c r="F90" s="88"/>
      <c r="G90" s="561"/>
      <c r="H90" s="562"/>
      <c r="M90" s="83"/>
    </row>
    <row r="91" spans="1:8" ht="17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 ht="17">
      <c r="A92" s="430" t="s">
        <v>848</v>
      </c>
      <c r="B92" s="82" t="s">
        <v>260</v>
      </c>
      <c r="C92" s="538">
        <f>SUM(C88:C91)</f>
        <v>5012</v>
      </c>
      <c r="D92" s="539">
        <f>SUM(D88:D91)</f>
        <v>4761</v>
      </c>
      <c r="E92" s="169"/>
      <c r="F92" s="88"/>
      <c r="G92" s="561"/>
      <c r="H92" s="562"/>
      <c r="M92" s="83"/>
    </row>
    <row r="93" spans="1:8" ht="17">
      <c r="A93" s="422" t="s">
        <v>261</v>
      </c>
      <c r="B93" s="82" t="s">
        <v>262</v>
      </c>
      <c r="C93" s="426">
        <v>647</v>
      </c>
      <c r="D93" s="427">
        <v>1175</v>
      </c>
      <c r="E93" s="169"/>
      <c r="F93" s="88"/>
      <c r="G93" s="561"/>
      <c r="H93" s="562"/>
    </row>
    <row r="94" spans="1:13" ht="18" thickBot="1">
      <c r="A94" s="424" t="s">
        <v>263</v>
      </c>
      <c r="B94" s="173" t="s">
        <v>264</v>
      </c>
      <c r="C94" s="542">
        <f>C65+C76+C85+C92+C93</f>
        <v>244375</v>
      </c>
      <c r="D94" s="543">
        <f>D65+D76+D85+D92+D93</f>
        <v>194530</v>
      </c>
      <c r="E94" s="191"/>
      <c r="F94" s="192"/>
      <c r="G94" s="563"/>
      <c r="H94" s="564"/>
      <c r="M94" s="83"/>
    </row>
    <row r="95" spans="1:8" ht="35" thickBot="1">
      <c r="A95" s="435" t="s">
        <v>265</v>
      </c>
      <c r="B95" s="436" t="s">
        <v>266</v>
      </c>
      <c r="C95" s="544">
        <f>C94+C56</f>
        <v>749800</v>
      </c>
      <c r="D95" s="545">
        <f>D94+D56</f>
        <v>701248</v>
      </c>
      <c r="E95" s="193" t="s">
        <v>941</v>
      </c>
      <c r="F95" s="437" t="s">
        <v>268</v>
      </c>
      <c r="G95" s="544">
        <f>G37+G40+G56+G79</f>
        <v>749800</v>
      </c>
      <c r="H95" s="545">
        <f>H37+H40+H56+H79</f>
        <v>701248</v>
      </c>
    </row>
    <row r="96" spans="1:13" ht="15">
      <c r="A96" s="146"/>
      <c r="B96" s="514"/>
      <c r="C96" s="146"/>
      <c r="D96" s="146"/>
      <c r="E96" s="515"/>
      <c r="M96" s="83"/>
    </row>
    <row r="97" spans="1:13" ht="15">
      <c r="A97" s="517"/>
      <c r="B97" s="514"/>
      <c r="C97" s="146"/>
      <c r="D97" s="146"/>
      <c r="E97" s="515"/>
      <c r="M97" s="83"/>
    </row>
    <row r="98" spans="1:13" ht="15">
      <c r="A98" s="621" t="s">
        <v>975</v>
      </c>
      <c r="B98" s="629">
        <f>pdeReportingDate</f>
        <v>45134</v>
      </c>
      <c r="C98" s="629"/>
      <c r="D98" s="629"/>
      <c r="E98" s="629"/>
      <c r="F98" s="629"/>
      <c r="G98" s="629"/>
      <c r="H98" s="629"/>
      <c r="M98" s="83"/>
    </row>
    <row r="99" spans="1:13" ht="15">
      <c r="A99" s="621"/>
      <c r="B99" s="46"/>
      <c r="C99" s="46"/>
      <c r="D99" s="46"/>
      <c r="E99" s="46"/>
      <c r="F99" s="46"/>
      <c r="G99" s="46"/>
      <c r="H99" s="46"/>
      <c r="M99" s="83"/>
    </row>
    <row r="100" spans="1:8" ht="15">
      <c r="A100" s="622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8" ht="15">
      <c r="A101" s="622"/>
      <c r="B101" s="68"/>
      <c r="C101" s="68"/>
      <c r="D101" s="68"/>
      <c r="E101" s="68"/>
      <c r="F101" s="68"/>
      <c r="G101" s="68"/>
      <c r="H101" s="68"/>
    </row>
    <row r="102" spans="1:8" ht="15">
      <c r="A102" s="622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3"/>
      <c r="B103" s="632" t="str">
        <f>+Начална!B17</f>
        <v>ОГНЯН ДОНЕВ</v>
      </c>
      <c r="C103" s="628"/>
      <c r="D103" s="628"/>
      <c r="E103" s="628"/>
      <c r="M103" s="83"/>
    </row>
    <row r="104" spans="1:5" ht="21.75" customHeight="1">
      <c r="A104" s="623"/>
      <c r="B104" s="628"/>
      <c r="C104" s="628"/>
      <c r="D104" s="628"/>
      <c r="E104" s="628"/>
    </row>
    <row r="105" spans="1:13" ht="21.75" customHeight="1">
      <c r="A105" s="623"/>
      <c r="B105" s="628"/>
      <c r="C105" s="628"/>
      <c r="D105" s="628"/>
      <c r="E105" s="628"/>
      <c r="M105" s="83"/>
    </row>
    <row r="106" spans="1:5" ht="21.75" customHeight="1">
      <c r="A106" s="623"/>
      <c r="B106" s="628"/>
      <c r="C106" s="628"/>
      <c r="D106" s="628"/>
      <c r="E106" s="628"/>
    </row>
    <row r="107" spans="1:13" ht="21.75" customHeight="1">
      <c r="A107" s="623"/>
      <c r="B107" s="628"/>
      <c r="C107" s="628"/>
      <c r="D107" s="628"/>
      <c r="E107" s="628"/>
      <c r="M107" s="83"/>
    </row>
    <row r="108" spans="1:5" ht="21.75" customHeight="1">
      <c r="A108" s="623"/>
      <c r="B108" s="628"/>
      <c r="C108" s="628"/>
      <c r="D108" s="628"/>
      <c r="E108" s="628"/>
    </row>
    <row r="109" spans="1:13" ht="21.75" customHeight="1">
      <c r="A109" s="623"/>
      <c r="B109" s="628"/>
      <c r="C109" s="628"/>
      <c r="D109" s="628"/>
      <c r="E109" s="628"/>
      <c r="M109" s="83"/>
    </row>
    <row r="117" ht="15">
      <c r="E117" s="515"/>
    </row>
    <row r="119" spans="5:13" ht="15">
      <c r="E119" s="515"/>
      <c r="M119" s="83"/>
    </row>
    <row r="121" spans="5:13" ht="15">
      <c r="E121" s="515"/>
      <c r="M121" s="83"/>
    </row>
    <row r="123" ht="15">
      <c r="E123" s="515"/>
    </row>
    <row r="125" spans="5:13" ht="15">
      <c r="E125" s="515"/>
      <c r="M125" s="83"/>
    </row>
    <row r="127" spans="5:13" ht="15">
      <c r="E127" s="515"/>
      <c r="M127" s="83"/>
    </row>
    <row r="129" ht="15">
      <c r="M129" s="83"/>
    </row>
    <row r="131" ht="15">
      <c r="M131" s="83"/>
    </row>
    <row r="133" ht="15">
      <c r="M133" s="83"/>
    </row>
    <row r="135" spans="5:13" ht="15">
      <c r="E135" s="515"/>
      <c r="M135" s="83"/>
    </row>
    <row r="137" spans="5:13" ht="15">
      <c r="E137" s="515"/>
      <c r="M137" s="83"/>
    </row>
    <row r="139" spans="5:13" ht="15">
      <c r="E139" s="515"/>
      <c r="M139" s="83"/>
    </row>
    <row r="141" spans="5:13" ht="15">
      <c r="E141" s="515"/>
      <c r="M141" s="83"/>
    </row>
    <row r="143" ht="15">
      <c r="E143" s="515"/>
    </row>
    <row r="145" ht="15">
      <c r="E145" s="515"/>
    </row>
    <row r="147" ht="15">
      <c r="E147" s="515"/>
    </row>
    <row r="149" spans="5:13" ht="15">
      <c r="E149" s="515"/>
      <c r="M149" s="83"/>
    </row>
    <row r="151" ht="15">
      <c r="M151" s="83"/>
    </row>
    <row r="153" ht="15">
      <c r="M153" s="83"/>
    </row>
    <row r="159" ht="15">
      <c r="E159" s="515"/>
    </row>
    <row r="161" spans="1:18" s="516" customFormat="1" ht="15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 ht="15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 ht="15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 ht="15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 ht="15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 ht="15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 ht="15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 ht="15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 ht="15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3"/>
  <sheetViews>
    <sheetView view="pageBreakPreview" zoomScale="80" zoomScaleSheetLayoutView="80" workbookViewId="0" topLeftCell="A34">
      <selection activeCell="C19" sqref="C19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">
      <c r="A3" s="25"/>
      <c r="B3" s="18"/>
      <c r="C3" s="18"/>
      <c r="D3" s="18"/>
      <c r="E3" s="55"/>
      <c r="F3" s="57"/>
      <c r="G3" s="13"/>
      <c r="H3" s="13"/>
    </row>
    <row r="4" spans="1:8" ht="15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 ht="15">
      <c r="A5" s="64" t="str">
        <f>CONCATENATE("ЕИК по БУЛСТАТ: ",pdeBulstat)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 ht="15">
      <c r="A6" s="64" t="str">
        <f>CONCATENATE("към ",TEXT(endDate,"dd.mm.yyyy")," г.")</f>
        <v>към 30.06.2023 г.</v>
      </c>
      <c r="B6" s="15"/>
      <c r="C6" s="15"/>
      <c r="D6" s="15"/>
      <c r="E6" s="13"/>
      <c r="F6" s="67"/>
      <c r="G6" s="70"/>
      <c r="H6" s="13"/>
    </row>
    <row r="7" spans="1:8" ht="17" thickBot="1">
      <c r="A7" s="27"/>
      <c r="B7" s="13"/>
      <c r="G7" s="13"/>
      <c r="H7" s="30" t="s">
        <v>820</v>
      </c>
    </row>
    <row r="8" spans="1:8" ht="34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8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7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 ht="17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7">
      <c r="A12" s="159" t="s">
        <v>275</v>
      </c>
      <c r="B12" s="157" t="s">
        <v>276</v>
      </c>
      <c r="C12" s="277">
        <v>41721</v>
      </c>
      <c r="D12" s="278">
        <v>39687</v>
      </c>
      <c r="E12" s="159" t="s">
        <v>277</v>
      </c>
      <c r="F12" s="204" t="s">
        <v>278</v>
      </c>
      <c r="G12" s="277">
        <v>123783</v>
      </c>
      <c r="H12" s="278">
        <v>109093</v>
      </c>
    </row>
    <row r="13" spans="1:8" ht="17">
      <c r="A13" s="159" t="s">
        <v>279</v>
      </c>
      <c r="B13" s="157" t="s">
        <v>280</v>
      </c>
      <c r="C13" s="277">
        <v>19880</v>
      </c>
      <c r="D13" s="278">
        <v>14815</v>
      </c>
      <c r="E13" s="159" t="s">
        <v>281</v>
      </c>
      <c r="F13" s="204" t="s">
        <v>282</v>
      </c>
      <c r="G13" s="277">
        <v>2243</v>
      </c>
      <c r="H13" s="278">
        <v>837</v>
      </c>
    </row>
    <row r="14" spans="1:8" ht="17">
      <c r="A14" s="159" t="s">
        <v>283</v>
      </c>
      <c r="B14" s="157" t="s">
        <v>284</v>
      </c>
      <c r="C14" s="277">
        <v>9463</v>
      </c>
      <c r="D14" s="278">
        <v>8877</v>
      </c>
      <c r="E14" s="159" t="s">
        <v>285</v>
      </c>
      <c r="F14" s="204" t="s">
        <v>286</v>
      </c>
      <c r="G14" s="277">
        <v>3288</v>
      </c>
      <c r="H14" s="278">
        <v>2282</v>
      </c>
    </row>
    <row r="15" spans="1:8" ht="17">
      <c r="A15" s="159" t="s">
        <v>287</v>
      </c>
      <c r="B15" s="157" t="s">
        <v>288</v>
      </c>
      <c r="C15" s="277">
        <v>28168</v>
      </c>
      <c r="D15" s="278">
        <v>22878</v>
      </c>
      <c r="E15" s="159" t="s">
        <v>79</v>
      </c>
      <c r="F15" s="204" t="s">
        <v>289</v>
      </c>
      <c r="G15" s="277">
        <v>7534</v>
      </c>
      <c r="H15" s="278">
        <v>1016</v>
      </c>
    </row>
    <row r="16" spans="1:8" ht="17">
      <c r="A16" s="159" t="s">
        <v>290</v>
      </c>
      <c r="B16" s="157" t="s">
        <v>291</v>
      </c>
      <c r="C16" s="277">
        <v>4685</v>
      </c>
      <c r="D16" s="278">
        <v>3884</v>
      </c>
      <c r="E16" s="200" t="s">
        <v>52</v>
      </c>
      <c r="F16" s="226" t="s">
        <v>292</v>
      </c>
      <c r="G16" s="565">
        <f>SUM(G12:G15)</f>
        <v>136848</v>
      </c>
      <c r="H16" s="566">
        <f>SUM(H12:H15)</f>
        <v>113228</v>
      </c>
    </row>
    <row r="17" spans="1:8" ht="34">
      <c r="A17" s="159" t="s">
        <v>293</v>
      </c>
      <c r="B17" s="157" t="s">
        <v>294</v>
      </c>
      <c r="C17" s="277">
        <v>9171</v>
      </c>
      <c r="D17" s="278">
        <v>1424</v>
      </c>
      <c r="E17" s="159"/>
      <c r="F17" s="201"/>
      <c r="G17" s="155"/>
      <c r="H17" s="206"/>
    </row>
    <row r="18" spans="1:8" ht="34">
      <c r="A18" s="159" t="s">
        <v>295</v>
      </c>
      <c r="B18" s="157" t="s">
        <v>296</v>
      </c>
      <c r="C18" s="277">
        <v>-15148</v>
      </c>
      <c r="D18" s="278">
        <v>-3408</v>
      </c>
      <c r="E18" s="198" t="s">
        <v>297</v>
      </c>
      <c r="F18" s="202" t="s">
        <v>298</v>
      </c>
      <c r="G18" s="574">
        <v>246</v>
      </c>
      <c r="H18" s="575">
        <v>226</v>
      </c>
    </row>
    <row r="19" spans="1:8" ht="17">
      <c r="A19" s="159" t="s">
        <v>299</v>
      </c>
      <c r="B19" s="157" t="s">
        <v>300</v>
      </c>
      <c r="C19" s="277">
        <v>-202</v>
      </c>
      <c r="D19" s="278">
        <v>907</v>
      </c>
      <c r="E19" s="159" t="s">
        <v>301</v>
      </c>
      <c r="F19" s="201" t="s">
        <v>302</v>
      </c>
      <c r="G19" s="277">
        <v>246</v>
      </c>
      <c r="H19" s="278">
        <v>226</v>
      </c>
    </row>
    <row r="20" spans="1:8" ht="17">
      <c r="A20" s="199" t="s">
        <v>303</v>
      </c>
      <c r="B20" s="157" t="s">
        <v>304</v>
      </c>
      <c r="C20" s="277">
        <v>-1876</v>
      </c>
      <c r="D20" s="278"/>
      <c r="E20" s="198"/>
      <c r="F20" s="156"/>
      <c r="G20" s="155"/>
      <c r="H20" s="206"/>
    </row>
    <row r="21" spans="1:8" ht="17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7">
      <c r="A22" s="200" t="s">
        <v>52</v>
      </c>
      <c r="B22" s="158" t="s">
        <v>308</v>
      </c>
      <c r="C22" s="565">
        <f>SUM(C12:C18)+C19</f>
        <v>97738</v>
      </c>
      <c r="D22" s="566">
        <f>SUM(D12:D18)+D19</f>
        <v>89064</v>
      </c>
      <c r="E22" s="159" t="s">
        <v>309</v>
      </c>
      <c r="F22" s="201" t="s">
        <v>310</v>
      </c>
      <c r="G22" s="277">
        <v>1586</v>
      </c>
      <c r="H22" s="278">
        <v>1185</v>
      </c>
    </row>
    <row r="23" spans="1:8" ht="17">
      <c r="A23" s="198"/>
      <c r="B23" s="157"/>
      <c r="C23" s="155"/>
      <c r="D23" s="206"/>
      <c r="E23" s="199" t="s">
        <v>311</v>
      </c>
      <c r="F23" s="201" t="s">
        <v>312</v>
      </c>
      <c r="G23" s="277">
        <v>1711</v>
      </c>
      <c r="H23" s="278">
        <v>1513</v>
      </c>
    </row>
    <row r="24" spans="1:8" ht="34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27</v>
      </c>
      <c r="H24" s="278"/>
    </row>
    <row r="25" spans="1:8" ht="17">
      <c r="A25" s="159" t="s">
        <v>316</v>
      </c>
      <c r="B25" s="201" t="s">
        <v>317</v>
      </c>
      <c r="C25" s="277">
        <v>540</v>
      </c>
      <c r="D25" s="278">
        <v>282</v>
      </c>
      <c r="E25" s="159" t="s">
        <v>318</v>
      </c>
      <c r="F25" s="201" t="s">
        <v>319</v>
      </c>
      <c r="G25" s="277">
        <v>2</v>
      </c>
      <c r="H25" s="278">
        <v>514</v>
      </c>
    </row>
    <row r="26" spans="1:8" ht="34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452</v>
      </c>
      <c r="H26" s="278">
        <v>261</v>
      </c>
    </row>
    <row r="27" spans="1:8" ht="17">
      <c r="A27" s="159" t="s">
        <v>324</v>
      </c>
      <c r="B27" s="201" t="s">
        <v>325</v>
      </c>
      <c r="C27" s="277">
        <v>278</v>
      </c>
      <c r="D27" s="278">
        <v>1</v>
      </c>
      <c r="E27" s="200" t="s">
        <v>104</v>
      </c>
      <c r="F27" s="202" t="s">
        <v>326</v>
      </c>
      <c r="G27" s="565">
        <f>SUM(G22:G26)</f>
        <v>3778</v>
      </c>
      <c r="H27" s="566">
        <f>SUM(H22:H26)</f>
        <v>3473</v>
      </c>
    </row>
    <row r="28" spans="1:8" ht="17">
      <c r="A28" s="159" t="s">
        <v>79</v>
      </c>
      <c r="B28" s="201" t="s">
        <v>327</v>
      </c>
      <c r="C28" s="277">
        <v>614</v>
      </c>
      <c r="D28" s="278">
        <v>373</v>
      </c>
      <c r="E28" s="199"/>
      <c r="F28" s="156"/>
      <c r="G28" s="155"/>
      <c r="H28" s="206"/>
    </row>
    <row r="29" spans="1:8" ht="17">
      <c r="A29" s="200" t="s">
        <v>77</v>
      </c>
      <c r="B29" s="202" t="s">
        <v>328</v>
      </c>
      <c r="C29" s="565">
        <f>SUM(C25:C28)</f>
        <v>1432</v>
      </c>
      <c r="D29" s="566">
        <f>SUM(D25:D28)</f>
        <v>656</v>
      </c>
      <c r="E29" s="159"/>
      <c r="F29" s="156"/>
      <c r="G29" s="155"/>
      <c r="H29" s="206"/>
    </row>
    <row r="30" spans="1:8" ht="17" thickBot="1">
      <c r="A30" s="217"/>
      <c r="B30" s="218"/>
      <c r="C30" s="229"/>
      <c r="D30" s="230"/>
      <c r="E30" s="219"/>
      <c r="F30" s="227"/>
      <c r="G30" s="221"/>
      <c r="H30" s="222"/>
    </row>
    <row r="31" spans="1:8" ht="34">
      <c r="A31" s="213" t="s">
        <v>329</v>
      </c>
      <c r="B31" s="195" t="s">
        <v>330</v>
      </c>
      <c r="C31" s="215">
        <f>C29+C22</f>
        <v>99170</v>
      </c>
      <c r="D31" s="216">
        <f>D29+D22</f>
        <v>89720</v>
      </c>
      <c r="E31" s="213" t="s">
        <v>824</v>
      </c>
      <c r="F31" s="228" t="s">
        <v>331</v>
      </c>
      <c r="G31" s="215">
        <f>G16+G18+G27</f>
        <v>140872</v>
      </c>
      <c r="H31" s="216">
        <f>H16+H18+H27</f>
        <v>116927</v>
      </c>
    </row>
    <row r="32" spans="1:8" ht="15">
      <c r="A32" s="197"/>
      <c r="B32" s="153"/>
      <c r="C32" s="205"/>
      <c r="D32" s="207"/>
      <c r="E32" s="197"/>
      <c r="F32" s="201"/>
      <c r="G32" s="155"/>
      <c r="H32" s="206"/>
    </row>
    <row r="33" spans="1:8" ht="17">
      <c r="A33" s="197" t="s">
        <v>332</v>
      </c>
      <c r="B33" s="153" t="s">
        <v>333</v>
      </c>
      <c r="C33" s="205">
        <f>IF((G31-C31)&gt;0,G31-C31,0)</f>
        <v>41702</v>
      </c>
      <c r="D33" s="207">
        <f>IF((H31-D31)&gt;0,H31-D31,0)</f>
        <v>27207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4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7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8" thickBot="1">
      <c r="A36" s="220" t="s">
        <v>344</v>
      </c>
      <c r="B36" s="218" t="s">
        <v>345</v>
      </c>
      <c r="C36" s="571">
        <f>C31-C34+C35</f>
        <v>99170</v>
      </c>
      <c r="D36" s="572">
        <f>D31-D34+D35</f>
        <v>89720</v>
      </c>
      <c r="E36" s="224" t="s">
        <v>346</v>
      </c>
      <c r="F36" s="218" t="s">
        <v>347</v>
      </c>
      <c r="G36" s="229">
        <f>G35-G34+G31</f>
        <v>140872</v>
      </c>
      <c r="H36" s="230">
        <f>H35-H34+H31</f>
        <v>116927</v>
      </c>
    </row>
    <row r="37" spans="1:8" ht="17">
      <c r="A37" s="223" t="s">
        <v>348</v>
      </c>
      <c r="B37" s="195" t="s">
        <v>349</v>
      </c>
      <c r="C37" s="215">
        <f>IF((G36-C36)&gt;0,G36-C36,0)</f>
        <v>41702</v>
      </c>
      <c r="D37" s="216">
        <f>IF((H36-D36)&gt;0,H36-D36,0)</f>
        <v>27207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7">
      <c r="A38" s="198" t="s">
        <v>352</v>
      </c>
      <c r="B38" s="202" t="s">
        <v>353</v>
      </c>
      <c r="C38" s="565">
        <f>C39+C40+C41</f>
        <v>4581</v>
      </c>
      <c r="D38" s="566">
        <f>D39+D40+D41</f>
        <v>3589</v>
      </c>
      <c r="E38" s="208"/>
      <c r="F38" s="156"/>
      <c r="G38" s="155"/>
      <c r="H38" s="206"/>
    </row>
    <row r="39" spans="1:8" ht="34">
      <c r="A39" s="159" t="s">
        <v>354</v>
      </c>
      <c r="B39" s="201" t="s">
        <v>355</v>
      </c>
      <c r="C39" s="277">
        <v>4581</v>
      </c>
      <c r="D39" s="278">
        <v>3589</v>
      </c>
      <c r="E39" s="208"/>
      <c r="F39" s="156"/>
      <c r="G39" s="155"/>
      <c r="H39" s="206"/>
    </row>
    <row r="40" spans="1:8" ht="34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7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7">
      <c r="A42" s="197" t="s">
        <v>360</v>
      </c>
      <c r="B42" s="160" t="s">
        <v>361</v>
      </c>
      <c r="C42" s="205">
        <f>+IF((G36-C36-C38)&gt;0,G36-C36-C38,0)</f>
        <v>37121</v>
      </c>
      <c r="D42" s="207">
        <f>+IF((H36-D36-D38)&gt;0,H36-D36-D38,0)</f>
        <v>23618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7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8" thickBot="1">
      <c r="A44" s="224" t="s">
        <v>367</v>
      </c>
      <c r="B44" s="211" t="s">
        <v>368</v>
      </c>
      <c r="C44" s="229">
        <f>IF(G42=0,IF(C42-C43&gt;0,C42-C43+G43,0),IF(G42-G43&lt;0,G43-G42+C42,0))</f>
        <v>37121</v>
      </c>
      <c r="D44" s="230">
        <f>IF(H42=0,IF(D42-D43&gt;0,D42-D43+H43,0),IF(H42-H43&lt;0,H43-H42+D42,0))</f>
        <v>23618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8" thickBot="1">
      <c r="A45" s="232" t="s">
        <v>371</v>
      </c>
      <c r="B45" s="233" t="s">
        <v>372</v>
      </c>
      <c r="C45" s="567">
        <f>C36+C38+C42</f>
        <v>140872</v>
      </c>
      <c r="D45" s="568">
        <f>D36+D38+D42</f>
        <v>116927</v>
      </c>
      <c r="E45" s="232" t="s">
        <v>373</v>
      </c>
      <c r="F45" s="234" t="s">
        <v>374</v>
      </c>
      <c r="G45" s="567">
        <f>G42+G36</f>
        <v>140872</v>
      </c>
      <c r="H45" s="568">
        <f>H42+H36</f>
        <v>116927</v>
      </c>
    </row>
    <row r="46" spans="2:8" ht="15">
      <c r="B46" s="509"/>
      <c r="C46" s="510"/>
      <c r="D46" s="510"/>
      <c r="E46" s="511"/>
      <c r="G46" s="510"/>
      <c r="H46" s="510"/>
    </row>
    <row r="47" spans="1:8" ht="15">
      <c r="A47" s="633" t="s">
        <v>976</v>
      </c>
      <c r="B47" s="633"/>
      <c r="C47" s="633"/>
      <c r="D47" s="633"/>
      <c r="E47" s="633"/>
      <c r="G47" s="510"/>
      <c r="H47" s="510"/>
    </row>
    <row r="48" spans="2:8" ht="15">
      <c r="B48" s="509"/>
      <c r="C48" s="510"/>
      <c r="D48" s="510"/>
      <c r="E48" s="511"/>
      <c r="G48" s="510"/>
      <c r="H48" s="510"/>
    </row>
    <row r="49" spans="3:8" ht="15">
      <c r="C49" s="510"/>
      <c r="D49" s="510"/>
      <c r="G49" s="510"/>
      <c r="H49" s="510"/>
    </row>
    <row r="50" spans="1:13" s="37" customFormat="1" ht="15">
      <c r="A50" s="621" t="s">
        <v>975</v>
      </c>
      <c r="B50" s="629">
        <f>pdeReportingDate</f>
        <v>45134</v>
      </c>
      <c r="C50" s="629"/>
      <c r="D50" s="629"/>
      <c r="E50" s="629"/>
      <c r="F50" s="629"/>
      <c r="G50" s="629"/>
      <c r="H50" s="629"/>
      <c r="M50" s="83"/>
    </row>
    <row r="51" spans="1:13" s="37" customFormat="1" ht="15">
      <c r="A51" s="621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">
      <c r="A52" s="622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8" s="37" customFormat="1" ht="15">
      <c r="A53" s="622"/>
      <c r="B53" s="68"/>
      <c r="C53" s="68"/>
      <c r="D53" s="68"/>
      <c r="E53" s="68"/>
      <c r="F53" s="68"/>
      <c r="G53" s="68"/>
      <c r="H53" s="68"/>
    </row>
    <row r="54" spans="1:8" s="37" customFormat="1" ht="15">
      <c r="A54" s="622" t="s">
        <v>920</v>
      </c>
      <c r="B54" s="631"/>
      <c r="C54" s="631"/>
      <c r="D54" s="631"/>
      <c r="E54" s="631"/>
      <c r="F54" s="631"/>
      <c r="G54" s="631"/>
      <c r="H54" s="631"/>
    </row>
    <row r="55" spans="1:8" ht="15.75" customHeight="1">
      <c r="A55" s="623"/>
      <c r="B55" s="632" t="str">
        <f>+Начална!B17</f>
        <v>ОГНЯН ДОНЕВ</v>
      </c>
      <c r="C55" s="628"/>
      <c r="D55" s="628"/>
      <c r="E55" s="628"/>
      <c r="F55" s="516"/>
      <c r="G55" s="40"/>
      <c r="H55" s="37"/>
    </row>
    <row r="56" spans="1:8" ht="15.75" customHeight="1">
      <c r="A56" s="623"/>
      <c r="B56" s="628"/>
      <c r="C56" s="628"/>
      <c r="D56" s="628"/>
      <c r="E56" s="628"/>
      <c r="F56" s="516"/>
      <c r="G56" s="40"/>
      <c r="H56" s="37"/>
    </row>
    <row r="57" spans="1:8" ht="15.75" customHeight="1">
      <c r="A57" s="623"/>
      <c r="B57" s="628"/>
      <c r="C57" s="628"/>
      <c r="D57" s="628"/>
      <c r="E57" s="628"/>
      <c r="F57" s="516"/>
      <c r="G57" s="40"/>
      <c r="H57" s="37"/>
    </row>
    <row r="58" spans="1:8" ht="15.75" customHeight="1">
      <c r="A58" s="623"/>
      <c r="B58" s="628"/>
      <c r="C58" s="628"/>
      <c r="D58" s="628"/>
      <c r="E58" s="628"/>
      <c r="F58" s="516"/>
      <c r="G58" s="40"/>
      <c r="H58" s="37"/>
    </row>
    <row r="59" spans="1:8" ht="15">
      <c r="A59" s="623"/>
      <c r="B59" s="628"/>
      <c r="C59" s="628"/>
      <c r="D59" s="628"/>
      <c r="E59" s="628"/>
      <c r="F59" s="516"/>
      <c r="G59" s="40"/>
      <c r="H59" s="37"/>
    </row>
    <row r="60" spans="1:8" ht="15">
      <c r="A60" s="623"/>
      <c r="B60" s="628"/>
      <c r="C60" s="628"/>
      <c r="D60" s="628"/>
      <c r="E60" s="628"/>
      <c r="F60" s="516"/>
      <c r="G60" s="40"/>
      <c r="H60" s="37"/>
    </row>
    <row r="61" spans="1:8" ht="15">
      <c r="A61" s="623"/>
      <c r="B61" s="628"/>
      <c r="C61" s="628"/>
      <c r="D61" s="628"/>
      <c r="E61" s="628"/>
      <c r="F61" s="516"/>
      <c r="G61" s="40"/>
      <c r="H61" s="37"/>
    </row>
    <row r="62" spans="3:8" ht="15">
      <c r="C62" s="510"/>
      <c r="D62" s="510"/>
      <c r="G62" s="510"/>
      <c r="H62" s="510"/>
    </row>
    <row r="63" spans="3:8" ht="15">
      <c r="C63" s="510"/>
      <c r="D63" s="510"/>
      <c r="G63" s="510"/>
      <c r="H63" s="510"/>
    </row>
    <row r="64" spans="3:8" ht="15">
      <c r="C64" s="510"/>
      <c r="D64" s="510"/>
      <c r="G64" s="510"/>
      <c r="H64" s="510"/>
    </row>
    <row r="65" spans="3:8" ht="15">
      <c r="C65" s="510"/>
      <c r="D65" s="510"/>
      <c r="G65" s="510"/>
      <c r="H65" s="510"/>
    </row>
    <row r="66" spans="3:8" ht="15">
      <c r="C66" s="510"/>
      <c r="D66" s="510"/>
      <c r="G66" s="510"/>
      <c r="H66" s="510"/>
    </row>
    <row r="67" spans="3:8" ht="15">
      <c r="C67" s="510"/>
      <c r="D67" s="510"/>
      <c r="G67" s="510"/>
      <c r="H67" s="510"/>
    </row>
    <row r="68" spans="3:8" ht="15">
      <c r="C68" s="510"/>
      <c r="D68" s="510"/>
      <c r="G68" s="510"/>
      <c r="H68" s="510"/>
    </row>
    <row r="69" spans="3:8" ht="15">
      <c r="C69" s="510"/>
      <c r="D69" s="510"/>
      <c r="G69" s="510"/>
      <c r="H69" s="510"/>
    </row>
    <row r="70" spans="3:8" ht="15">
      <c r="C70" s="510"/>
      <c r="D70" s="510"/>
      <c r="G70" s="510"/>
      <c r="H70" s="510"/>
    </row>
    <row r="71" spans="3:8" ht="15">
      <c r="C71" s="510"/>
      <c r="D71" s="510"/>
      <c r="G71" s="510"/>
      <c r="H71" s="510"/>
    </row>
    <row r="72" spans="3:8" ht="15">
      <c r="C72" s="510"/>
      <c r="D72" s="510"/>
      <c r="G72" s="510"/>
      <c r="H72" s="510"/>
    </row>
    <row r="73" spans="3:8" ht="15">
      <c r="C73" s="510"/>
      <c r="D73" s="510"/>
      <c r="G73" s="510"/>
      <c r="H73" s="510"/>
    </row>
    <row r="74" spans="3:8" ht="15">
      <c r="C74" s="510"/>
      <c r="D74" s="510"/>
      <c r="G74" s="510"/>
      <c r="H74" s="510"/>
    </row>
    <row r="75" spans="3:8" ht="15">
      <c r="C75" s="510"/>
      <c r="D75" s="510"/>
      <c r="G75" s="510"/>
      <c r="H75" s="510"/>
    </row>
    <row r="76" spans="3:8" ht="15">
      <c r="C76" s="510"/>
      <c r="D76" s="510"/>
      <c r="G76" s="510"/>
      <c r="H76" s="510"/>
    </row>
    <row r="77" spans="3:8" ht="15">
      <c r="C77" s="510"/>
      <c r="D77" s="510"/>
      <c r="G77" s="510"/>
      <c r="H77" s="510"/>
    </row>
    <row r="78" spans="3:8" ht="15">
      <c r="C78" s="510"/>
      <c r="D78" s="510"/>
      <c r="G78" s="510"/>
      <c r="H78" s="510"/>
    </row>
    <row r="79" spans="3:8" ht="15">
      <c r="C79" s="510"/>
      <c r="D79" s="510"/>
      <c r="G79" s="510"/>
      <c r="H79" s="510"/>
    </row>
    <row r="80" spans="3:8" ht="15">
      <c r="C80" s="510"/>
      <c r="D80" s="510"/>
      <c r="G80" s="510"/>
      <c r="H80" s="510"/>
    </row>
    <row r="81" spans="3:8" ht="15">
      <c r="C81" s="510"/>
      <c r="D81" s="510"/>
      <c r="G81" s="510"/>
      <c r="H81" s="510"/>
    </row>
    <row r="82" spans="3:8" ht="15">
      <c r="C82" s="510"/>
      <c r="D82" s="510"/>
      <c r="G82" s="510"/>
      <c r="H82" s="510"/>
    </row>
    <row r="83" spans="3:8" ht="15">
      <c r="C83" s="510"/>
      <c r="D83" s="510"/>
      <c r="G83" s="510"/>
      <c r="H83" s="510"/>
    </row>
    <row r="84" spans="3:8" ht="15">
      <c r="C84" s="510"/>
      <c r="D84" s="510"/>
      <c r="G84" s="510"/>
      <c r="H84" s="510"/>
    </row>
    <row r="85" spans="3:8" ht="15">
      <c r="C85" s="510"/>
      <c r="D85" s="510"/>
      <c r="G85" s="510"/>
      <c r="H85" s="510"/>
    </row>
    <row r="86" spans="3:8" ht="15">
      <c r="C86" s="510"/>
      <c r="D86" s="510"/>
      <c r="G86" s="510"/>
      <c r="H86" s="510"/>
    </row>
    <row r="87" spans="3:8" ht="15">
      <c r="C87" s="510"/>
      <c r="D87" s="510"/>
      <c r="G87" s="510"/>
      <c r="H87" s="510"/>
    </row>
    <row r="88" spans="3:8" ht="15">
      <c r="C88" s="510"/>
      <c r="D88" s="510"/>
      <c r="G88" s="510"/>
      <c r="H88" s="510"/>
    </row>
    <row r="89" spans="3:8" ht="15">
      <c r="C89" s="510"/>
      <c r="D89" s="510"/>
      <c r="G89" s="510"/>
      <c r="H89" s="510"/>
    </row>
    <row r="90" spans="3:8" ht="15">
      <c r="C90" s="510"/>
      <c r="D90" s="510"/>
      <c r="G90" s="510"/>
      <c r="H90" s="510"/>
    </row>
    <row r="91" spans="3:8" ht="15">
      <c r="C91" s="510"/>
      <c r="D91" s="510"/>
      <c r="G91" s="510"/>
      <c r="H91" s="510"/>
    </row>
    <row r="92" spans="3:8" ht="15">
      <c r="C92" s="510"/>
      <c r="D92" s="510"/>
      <c r="G92" s="510"/>
      <c r="H92" s="510"/>
    </row>
    <row r="93" spans="3:8" ht="15">
      <c r="C93" s="510"/>
      <c r="D93" s="510"/>
      <c r="G93" s="510"/>
      <c r="H93" s="510"/>
    </row>
    <row r="94" spans="3:8" ht="15">
      <c r="C94" s="510"/>
      <c r="D94" s="510"/>
      <c r="G94" s="510"/>
      <c r="H94" s="510"/>
    </row>
    <row r="95" spans="3:8" ht="15">
      <c r="C95" s="510"/>
      <c r="D95" s="510"/>
      <c r="G95" s="510"/>
      <c r="H95" s="510"/>
    </row>
    <row r="96" spans="3:8" ht="15">
      <c r="C96" s="510"/>
      <c r="D96" s="510"/>
      <c r="G96" s="510"/>
      <c r="H96" s="510"/>
    </row>
    <row r="97" spans="3:8" ht="15">
      <c r="C97" s="510"/>
      <c r="D97" s="510"/>
      <c r="G97" s="510"/>
      <c r="H97" s="510"/>
    </row>
    <row r="98" spans="3:8" ht="15">
      <c r="C98" s="510"/>
      <c r="D98" s="510"/>
      <c r="G98" s="510"/>
      <c r="H98" s="510"/>
    </row>
    <row r="99" spans="3:8" ht="15">
      <c r="C99" s="510"/>
      <c r="D99" s="510"/>
      <c r="G99" s="510"/>
      <c r="H99" s="510"/>
    </row>
    <row r="100" spans="3:8" ht="15">
      <c r="C100" s="510"/>
      <c r="D100" s="510"/>
      <c r="G100" s="510"/>
      <c r="H100" s="510"/>
    </row>
    <row r="101" spans="3:8" ht="15">
      <c r="C101" s="510"/>
      <c r="D101" s="510"/>
      <c r="G101" s="510"/>
      <c r="H101" s="510"/>
    </row>
    <row r="102" spans="3:8" ht="15">
      <c r="C102" s="510"/>
      <c r="D102" s="510"/>
      <c r="G102" s="510"/>
      <c r="H102" s="510"/>
    </row>
    <row r="103" spans="3:8" ht="15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1"/>
  <sheetViews>
    <sheetView zoomScaleSheetLayoutView="80" workbookViewId="0" topLeftCell="A24">
      <selection activeCell="C48" sqref="C48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">
      <c r="A3" s="145"/>
      <c r="B3" s="31"/>
      <c r="C3" s="26"/>
      <c r="D3" s="26"/>
      <c r="E3" s="26"/>
      <c r="F3" s="13"/>
      <c r="G3" s="13"/>
      <c r="H3" s="13"/>
    </row>
    <row r="4" spans="1:5" ht="15">
      <c r="A4" s="64" t="str">
        <f>CONCATENATE("на ",UPPER(pdeName))</f>
        <v>на СОФАРМА АД</v>
      </c>
      <c r="B4" s="441"/>
      <c r="C4" s="45"/>
      <c r="D4" s="66"/>
      <c r="E4" s="13"/>
    </row>
    <row r="5" spans="1:5" ht="15">
      <c r="A5" s="64" t="str">
        <f>CONCATENATE("ЕИК по БУЛСТАТ: ",pdeBulstat)</f>
        <v>ЕИК по БУЛСТАТ: 831902088</v>
      </c>
      <c r="B5" s="442"/>
      <c r="C5" s="67"/>
      <c r="D5" s="68"/>
      <c r="E5" s="143"/>
    </row>
    <row r="6" spans="1:5" ht="15">
      <c r="A6" s="64" t="str">
        <f>CONCATENATE("към ",TEXT(endDate,"dd.mm.yyyy")," г.")</f>
        <v>към 30.06.2023 г.</v>
      </c>
      <c r="B6" s="441"/>
      <c r="C6" s="67"/>
      <c r="D6" s="70"/>
      <c r="E6" s="143"/>
    </row>
    <row r="7" spans="1:7" ht="17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8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7">
      <c r="A10" s="249" t="s">
        <v>377</v>
      </c>
      <c r="B10" s="250"/>
      <c r="C10" s="251"/>
      <c r="D10" s="252"/>
    </row>
    <row r="11" spans="1:4" ht="17">
      <c r="A11" s="239" t="s">
        <v>378</v>
      </c>
      <c r="B11" s="149" t="s">
        <v>379</v>
      </c>
      <c r="C11" s="162">
        <v>100691</v>
      </c>
      <c r="D11" s="161">
        <v>129535</v>
      </c>
    </row>
    <row r="12" spans="1:13" ht="17">
      <c r="A12" s="239" t="s">
        <v>380</v>
      </c>
      <c r="B12" s="149" t="s">
        <v>381</v>
      </c>
      <c r="C12" s="162">
        <v>-77574</v>
      </c>
      <c r="D12" s="161">
        <v>-67757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4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7">
      <c r="A14" s="239" t="s">
        <v>384</v>
      </c>
      <c r="B14" s="149" t="s">
        <v>385</v>
      </c>
      <c r="C14" s="162">
        <v>-30750</v>
      </c>
      <c r="D14" s="161">
        <v>-23804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-2451</v>
      </c>
      <c r="D15" s="161">
        <v>-3034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7">
      <c r="A16" s="239" t="s">
        <v>388</v>
      </c>
      <c r="B16" s="149" t="s">
        <v>389</v>
      </c>
      <c r="C16" s="162">
        <v>-3205</v>
      </c>
      <c r="D16" s="161">
        <v>-1800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7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4">
      <c r="A18" s="239" t="s">
        <v>392</v>
      </c>
      <c r="B18" s="149" t="s">
        <v>393</v>
      </c>
      <c r="C18" s="162">
        <v>-489</v>
      </c>
      <c r="D18" s="161">
        <v>-340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7">
      <c r="A19" s="239" t="s">
        <v>394</v>
      </c>
      <c r="B19" s="149" t="s">
        <v>395</v>
      </c>
      <c r="C19" s="162">
        <v>-273</v>
      </c>
      <c r="D19" s="161">
        <v>-33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7">
      <c r="A20" s="239" t="s">
        <v>396</v>
      </c>
      <c r="B20" s="149" t="s">
        <v>397</v>
      </c>
      <c r="C20" s="162">
        <v>-181</v>
      </c>
      <c r="D20" s="161">
        <v>-149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8" thickBot="1">
      <c r="A21" s="253" t="s">
        <v>398</v>
      </c>
      <c r="B21" s="254" t="s">
        <v>399</v>
      </c>
      <c r="C21" s="589">
        <f>SUM(C11:C20)</f>
        <v>-14232</v>
      </c>
      <c r="D21" s="590">
        <f>SUM(D11:D20)</f>
        <v>32618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7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7">
      <c r="A23" s="239" t="s">
        <v>401</v>
      </c>
      <c r="B23" s="149" t="s">
        <v>402</v>
      </c>
      <c r="C23" s="162">
        <v>-11022</v>
      </c>
      <c r="D23" s="161">
        <v>-5292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7">
      <c r="A24" s="239" t="s">
        <v>403</v>
      </c>
      <c r="B24" s="149" t="s">
        <v>404</v>
      </c>
      <c r="C24" s="162">
        <v>5711</v>
      </c>
      <c r="D24" s="161">
        <v>17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7">
      <c r="A25" s="239" t="s">
        <v>405</v>
      </c>
      <c r="B25" s="149" t="s">
        <v>406</v>
      </c>
      <c r="C25" s="162">
        <v>-27882</v>
      </c>
      <c r="D25" s="161">
        <v>-1500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20000</v>
      </c>
      <c r="D26" s="161">
        <v>684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7">
      <c r="A27" s="239" t="s">
        <v>409</v>
      </c>
      <c r="B27" s="149" t="s">
        <v>410</v>
      </c>
      <c r="C27" s="162">
        <v>129</v>
      </c>
      <c r="D27" s="161">
        <v>816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7">
      <c r="A28" s="239" t="s">
        <v>411</v>
      </c>
      <c r="B28" s="149" t="s">
        <v>412</v>
      </c>
      <c r="C28" s="162">
        <v>-1990</v>
      </c>
      <c r="D28" s="161">
        <v>-4578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7">
      <c r="A29" s="239" t="s">
        <v>413</v>
      </c>
      <c r="B29" s="149" t="s">
        <v>414</v>
      </c>
      <c r="C29" s="162">
        <v>335</v>
      </c>
      <c r="D29" s="161">
        <v>1012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7">
      <c r="A30" s="239" t="s">
        <v>415</v>
      </c>
      <c r="B30" s="149" t="s">
        <v>416</v>
      </c>
      <c r="C30" s="162">
        <v>197</v>
      </c>
      <c r="D30" s="161">
        <v>272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7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7">
      <c r="A32" s="239" t="s">
        <v>418</v>
      </c>
      <c r="B32" s="149" t="s">
        <v>419</v>
      </c>
      <c r="C32" s="162">
        <v>112</v>
      </c>
      <c r="D32" s="161">
        <v>134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8" thickBot="1">
      <c r="A33" s="253" t="s">
        <v>420</v>
      </c>
      <c r="B33" s="254" t="s">
        <v>421</v>
      </c>
      <c r="C33" s="589">
        <f>SUM(C23:C32)</f>
        <v>-14410</v>
      </c>
      <c r="D33" s="590">
        <f>SUM(D23:D32)</f>
        <v>-8435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7">
      <c r="A34" s="247" t="s">
        <v>422</v>
      </c>
      <c r="B34" s="248"/>
      <c r="C34" s="587"/>
      <c r="D34" s="588"/>
    </row>
    <row r="35" spans="1:4" ht="17">
      <c r="A35" s="239" t="s">
        <v>423</v>
      </c>
      <c r="B35" s="149" t="s">
        <v>424</v>
      </c>
      <c r="C35" s="162"/>
      <c r="D35" s="161"/>
    </row>
    <row r="36" spans="1:4" ht="17">
      <c r="A36" s="239" t="s">
        <v>425</v>
      </c>
      <c r="B36" s="149" t="s">
        <v>426</v>
      </c>
      <c r="C36" s="162"/>
      <c r="D36" s="161">
        <v>-1918</v>
      </c>
    </row>
    <row r="37" spans="1:4" ht="17">
      <c r="A37" s="239" t="s">
        <v>427</v>
      </c>
      <c r="B37" s="149" t="s">
        <v>428</v>
      </c>
      <c r="C37" s="162">
        <v>30366</v>
      </c>
      <c r="D37" s="161">
        <v>4106</v>
      </c>
    </row>
    <row r="38" spans="1:4" ht="17">
      <c r="A38" s="239" t="s">
        <v>429</v>
      </c>
      <c r="B38" s="149" t="s">
        <v>430</v>
      </c>
      <c r="C38" s="162"/>
      <c r="D38" s="161">
        <v>-36649</v>
      </c>
    </row>
    <row r="39" spans="1:4" ht="17">
      <c r="A39" s="239" t="s">
        <v>431</v>
      </c>
      <c r="B39" s="149" t="s">
        <v>432</v>
      </c>
      <c r="C39" s="162">
        <v>-1496</v>
      </c>
      <c r="D39" s="161">
        <v>-983</v>
      </c>
    </row>
    <row r="40" spans="1:4" ht="17">
      <c r="A40" s="239" t="s">
        <v>433</v>
      </c>
      <c r="B40" s="149" t="s">
        <v>434</v>
      </c>
      <c r="C40" s="162"/>
      <c r="D40" s="161"/>
    </row>
    <row r="41" spans="1:4" ht="17">
      <c r="A41" s="239" t="s">
        <v>435</v>
      </c>
      <c r="B41" s="149" t="s">
        <v>436</v>
      </c>
      <c r="C41" s="162">
        <v>-5</v>
      </c>
      <c r="D41" s="161">
        <v>-7</v>
      </c>
    </row>
    <row r="42" spans="1:8" ht="17">
      <c r="A42" s="239" t="s">
        <v>437</v>
      </c>
      <c r="B42" s="149" t="s">
        <v>438</v>
      </c>
      <c r="C42" s="162">
        <v>28</v>
      </c>
      <c r="D42" s="161">
        <v>119</v>
      </c>
      <c r="G42" s="150"/>
      <c r="H42" s="150"/>
    </row>
    <row r="43" spans="1:8" ht="18" thickBot="1">
      <c r="A43" s="256" t="s">
        <v>439</v>
      </c>
      <c r="B43" s="257" t="s">
        <v>440</v>
      </c>
      <c r="C43" s="591">
        <f>SUM(C35:C42)</f>
        <v>28893</v>
      </c>
      <c r="D43" s="592">
        <f>SUM(D35:D42)</f>
        <v>-35332</v>
      </c>
      <c r="G43" s="150"/>
      <c r="H43" s="150"/>
    </row>
    <row r="44" spans="1:8" ht="18" thickBot="1">
      <c r="A44" s="260" t="s">
        <v>441</v>
      </c>
      <c r="B44" s="261" t="s">
        <v>442</v>
      </c>
      <c r="C44" s="267">
        <f>C43+C33+C21</f>
        <v>251</v>
      </c>
      <c r="D44" s="268">
        <f>D43+D33+D21</f>
        <v>-11149</v>
      </c>
      <c r="G44" s="150"/>
      <c r="H44" s="150"/>
    </row>
    <row r="45" spans="1:8" ht="18" thickBot="1">
      <c r="A45" s="262" t="s">
        <v>443</v>
      </c>
      <c r="B45" s="263" t="s">
        <v>444</v>
      </c>
      <c r="C45" s="269">
        <v>4761</v>
      </c>
      <c r="D45" s="270">
        <v>15618</v>
      </c>
      <c r="G45" s="150"/>
      <c r="H45" s="150"/>
    </row>
    <row r="46" spans="1:8" ht="18" thickBot="1">
      <c r="A46" s="265" t="s">
        <v>445</v>
      </c>
      <c r="B46" s="266" t="s">
        <v>446</v>
      </c>
      <c r="C46" s="271">
        <f>C45+C44</f>
        <v>5012</v>
      </c>
      <c r="D46" s="272">
        <f>D45+D44</f>
        <v>4469</v>
      </c>
      <c r="G46" s="150"/>
      <c r="H46" s="150"/>
    </row>
    <row r="47" spans="1:8" ht="17">
      <c r="A47" s="264" t="s">
        <v>447</v>
      </c>
      <c r="B47" s="273" t="s">
        <v>448</v>
      </c>
      <c r="C47" s="258">
        <f>+C46-C48</f>
        <v>4300</v>
      </c>
      <c r="D47" s="259">
        <v>4408</v>
      </c>
      <c r="G47" s="150"/>
      <c r="H47" s="150"/>
    </row>
    <row r="48" spans="1:8" ht="18" thickBot="1">
      <c r="A48" s="240" t="s">
        <v>449</v>
      </c>
      <c r="B48" s="274" t="s">
        <v>450</v>
      </c>
      <c r="C48" s="241">
        <f>+'1-Баланс'!C90</f>
        <v>712</v>
      </c>
      <c r="D48" s="242">
        <f>D46-D47</f>
        <v>61</v>
      </c>
      <c r="G48" s="150"/>
      <c r="H48" s="150"/>
    </row>
    <row r="49" spans="2:8" ht="15">
      <c r="B49" s="151"/>
      <c r="C49" s="150"/>
      <c r="D49" s="150"/>
      <c r="G49" s="150"/>
      <c r="H49" s="150"/>
    </row>
    <row r="50" spans="1:8" ht="17">
      <c r="A50" s="619" t="s">
        <v>966</v>
      </c>
      <c r="G50" s="150"/>
      <c r="H50" s="150"/>
    </row>
    <row r="51" spans="1:8" ht="15">
      <c r="A51" s="634" t="s">
        <v>972</v>
      </c>
      <c r="B51" s="634"/>
      <c r="C51" s="634"/>
      <c r="D51" s="634"/>
      <c r="G51" s="150"/>
      <c r="H51" s="150"/>
    </row>
    <row r="52" spans="1:8" ht="15">
      <c r="A52" s="620"/>
      <c r="B52" s="620"/>
      <c r="C52" s="620"/>
      <c r="D52" s="620"/>
      <c r="G52" s="150"/>
      <c r="H52" s="150"/>
    </row>
    <row r="53" spans="1:8" ht="15">
      <c r="A53" s="620"/>
      <c r="B53" s="620"/>
      <c r="C53" s="620"/>
      <c r="D53" s="620"/>
      <c r="G53" s="150"/>
      <c r="H53" s="150"/>
    </row>
    <row r="54" spans="1:13" s="37" customFormat="1" ht="15">
      <c r="A54" s="621" t="s">
        <v>975</v>
      </c>
      <c r="B54" s="629">
        <f>pdeReportingDate</f>
        <v>45134</v>
      </c>
      <c r="C54" s="629"/>
      <c r="D54" s="629"/>
      <c r="E54" s="629"/>
      <c r="F54" s="624"/>
      <c r="G54" s="624"/>
      <c r="H54" s="624"/>
      <c r="M54" s="83"/>
    </row>
    <row r="55" spans="1:13" s="37" customFormat="1" ht="15">
      <c r="A55" s="621"/>
      <c r="B55" s="629"/>
      <c r="C55" s="629"/>
      <c r="D55" s="629"/>
      <c r="E55" s="629"/>
      <c r="F55" s="46"/>
      <c r="G55" s="46"/>
      <c r="H55" s="46"/>
      <c r="M55" s="83"/>
    </row>
    <row r="56" spans="1:8" s="37" customFormat="1" ht="15">
      <c r="A56" s="622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8" s="37" customFormat="1" ht="15">
      <c r="A57" s="622"/>
      <c r="B57" s="630"/>
      <c r="C57" s="630"/>
      <c r="D57" s="630"/>
      <c r="E57" s="630"/>
      <c r="F57" s="68"/>
      <c r="G57" s="68"/>
      <c r="H57" s="68"/>
    </row>
    <row r="58" spans="1:8" s="37" customFormat="1" ht="15">
      <c r="A58" s="622" t="s">
        <v>920</v>
      </c>
      <c r="B58" s="630"/>
      <c r="C58" s="630"/>
      <c r="D58" s="630"/>
      <c r="E58" s="630"/>
      <c r="F58" s="68"/>
      <c r="G58" s="68"/>
      <c r="H58" s="68"/>
    </row>
    <row r="59" spans="1:8" s="28" customFormat="1" ht="15">
      <c r="A59" s="623"/>
      <c r="B59" s="632" t="str">
        <f>+Начална!B17</f>
        <v>ОГНЯН ДОНЕВ</v>
      </c>
      <c r="C59" s="628"/>
      <c r="D59" s="628"/>
      <c r="E59" s="628"/>
      <c r="F59" s="516"/>
      <c r="G59" s="40"/>
      <c r="H59" s="37"/>
    </row>
    <row r="60" spans="1:8" ht="15">
      <c r="A60" s="623"/>
      <c r="B60" s="628"/>
      <c r="C60" s="628"/>
      <c r="D60" s="628"/>
      <c r="E60" s="628"/>
      <c r="F60" s="516"/>
      <c r="G60" s="40"/>
      <c r="H60" s="37"/>
    </row>
    <row r="61" spans="1:8" ht="15">
      <c r="A61" s="623"/>
      <c r="B61" s="628"/>
      <c r="C61" s="628"/>
      <c r="D61" s="628"/>
      <c r="E61" s="628"/>
      <c r="F61" s="516"/>
      <c r="G61" s="40"/>
      <c r="H61" s="37"/>
    </row>
    <row r="62" spans="1:8" ht="15">
      <c r="A62" s="623"/>
      <c r="B62" s="628"/>
      <c r="C62" s="628"/>
      <c r="D62" s="628"/>
      <c r="E62" s="628"/>
      <c r="F62" s="516"/>
      <c r="G62" s="40"/>
      <c r="H62" s="37"/>
    </row>
    <row r="63" spans="1:8" ht="15">
      <c r="A63" s="623"/>
      <c r="B63" s="628"/>
      <c r="C63" s="628"/>
      <c r="D63" s="628"/>
      <c r="E63" s="628"/>
      <c r="F63" s="516"/>
      <c r="G63" s="40"/>
      <c r="H63" s="37"/>
    </row>
    <row r="64" spans="1:8" ht="15">
      <c r="A64" s="623"/>
      <c r="B64" s="628"/>
      <c r="C64" s="628"/>
      <c r="D64" s="628"/>
      <c r="E64" s="628"/>
      <c r="F64" s="516"/>
      <c r="G64" s="40"/>
      <c r="H64" s="37"/>
    </row>
    <row r="65" spans="1:8" ht="15">
      <c r="A65" s="623"/>
      <c r="B65" s="628"/>
      <c r="C65" s="628"/>
      <c r="D65" s="628"/>
      <c r="E65" s="628"/>
      <c r="F65" s="516"/>
      <c r="G65" s="40"/>
      <c r="H65" s="37"/>
    </row>
    <row r="66" spans="7:8" ht="15">
      <c r="G66" s="150"/>
      <c r="H66" s="150"/>
    </row>
    <row r="67" spans="7:8" ht="15">
      <c r="G67" s="150"/>
      <c r="H67" s="150"/>
    </row>
    <row r="68" spans="7:8" ht="15">
      <c r="G68" s="150"/>
      <c r="H68" s="150"/>
    </row>
    <row r="69" spans="7:8" ht="15">
      <c r="G69" s="150"/>
      <c r="H69" s="150"/>
    </row>
    <row r="70" spans="7:8" ht="15">
      <c r="G70" s="150"/>
      <c r="H70" s="150"/>
    </row>
    <row r="71" spans="7:8" ht="15">
      <c r="G71" s="150"/>
      <c r="H71" s="150"/>
    </row>
    <row r="72" spans="7:8" ht="15">
      <c r="G72" s="150"/>
      <c r="H72" s="150"/>
    </row>
    <row r="73" spans="7:8" ht="15">
      <c r="G73" s="150"/>
      <c r="H73" s="150"/>
    </row>
    <row r="74" spans="7:8" ht="15">
      <c r="G74" s="150"/>
      <c r="H74" s="150"/>
    </row>
    <row r="75" spans="7:8" ht="15">
      <c r="G75" s="150"/>
      <c r="H75" s="150"/>
    </row>
    <row r="76" spans="7:8" ht="15">
      <c r="G76" s="150"/>
      <c r="H76" s="150"/>
    </row>
    <row r="77" spans="7:8" ht="15">
      <c r="G77" s="150"/>
      <c r="H77" s="150"/>
    </row>
    <row r="78" spans="7:8" ht="15">
      <c r="G78" s="150"/>
      <c r="H78" s="150"/>
    </row>
    <row r="79" spans="7:8" ht="15">
      <c r="G79" s="150"/>
      <c r="H79" s="150"/>
    </row>
    <row r="80" spans="7:8" ht="15">
      <c r="G80" s="150"/>
      <c r="H80" s="150"/>
    </row>
    <row r="81" spans="7:8" ht="15">
      <c r="G81" s="150"/>
      <c r="H81" s="150"/>
    </row>
    <row r="82" spans="7:8" ht="15">
      <c r="G82" s="150"/>
      <c r="H82" s="150"/>
    </row>
    <row r="83" spans="7:8" ht="15">
      <c r="G83" s="150"/>
      <c r="H83" s="150"/>
    </row>
    <row r="84" spans="7:8" ht="15">
      <c r="G84" s="150"/>
      <c r="H84" s="150"/>
    </row>
    <row r="85" spans="7:8" ht="15">
      <c r="G85" s="150"/>
      <c r="H85" s="150"/>
    </row>
    <row r="86" spans="7:8" ht="15">
      <c r="G86" s="150"/>
      <c r="H86" s="150"/>
    </row>
    <row r="87" spans="7:8" ht="15">
      <c r="G87" s="150"/>
      <c r="H87" s="150"/>
    </row>
    <row r="88" spans="7:8" ht="15">
      <c r="G88" s="150"/>
      <c r="H88" s="150"/>
    </row>
    <row r="89" spans="7:8" ht="15">
      <c r="G89" s="150"/>
      <c r="H89" s="150"/>
    </row>
    <row r="90" spans="7:8" ht="15">
      <c r="G90" s="150"/>
      <c r="H90" s="150"/>
    </row>
    <row r="91" spans="7:8" ht="15">
      <c r="G91" s="150"/>
      <c r="H91" s="150"/>
    </row>
    <row r="92" spans="7:8" ht="15">
      <c r="G92" s="150"/>
      <c r="H92" s="150"/>
    </row>
    <row r="93" spans="7:8" ht="15">
      <c r="G93" s="150"/>
      <c r="H93" s="150"/>
    </row>
    <row r="94" spans="7:8" ht="15">
      <c r="G94" s="150"/>
      <c r="H94" s="150"/>
    </row>
    <row r="95" spans="7:8" ht="15">
      <c r="G95" s="150"/>
      <c r="H95" s="150"/>
    </row>
    <row r="96" spans="7:8" ht="15">
      <c r="G96" s="150"/>
      <c r="H96" s="150"/>
    </row>
    <row r="97" spans="7:8" ht="15">
      <c r="G97" s="150"/>
      <c r="H97" s="150"/>
    </row>
    <row r="98" spans="7:8" ht="15">
      <c r="G98" s="150"/>
      <c r="H98" s="150"/>
    </row>
    <row r="99" spans="7:8" ht="15">
      <c r="G99" s="150"/>
      <c r="H99" s="150"/>
    </row>
    <row r="100" spans="7:8" ht="15">
      <c r="G100" s="150"/>
      <c r="H100" s="150"/>
    </row>
    <row r="101" spans="7:8" ht="15">
      <c r="G101" s="150"/>
      <c r="H101" s="15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9"/>
  <sheetViews>
    <sheetView view="pageBreakPreview" zoomScale="80" zoomScaleSheetLayoutView="80" workbookViewId="0" topLeftCell="A22">
      <selection activeCell="I18" sqref="I18"/>
    </sheetView>
  </sheetViews>
  <sheetFormatPr defaultColWidth="9.28125" defaultRowHeight="1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2" ht="15">
      <c r="A5" s="64" t="str">
        <f>CONCATENATE("ЕИК по БУЛСТАТ: ",pdeBulstat)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2" ht="15">
      <c r="A6" s="64" t="str">
        <f>CONCATENATE("към ",TEXT(endDate,"dd.mm.yyyy")," г.")</f>
        <v>към 30.06.2023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3" ht="17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4">
      <c r="A8" s="639" t="s">
        <v>453</v>
      </c>
      <c r="B8" s="642" t="s">
        <v>454</v>
      </c>
      <c r="C8" s="635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5" t="s">
        <v>460</v>
      </c>
      <c r="L8" s="635" t="s">
        <v>461</v>
      </c>
      <c r="M8" s="476"/>
      <c r="N8" s="477"/>
    </row>
    <row r="9" spans="1:14" s="478" customFormat="1" ht="34">
      <c r="A9" s="640"/>
      <c r="B9" s="643"/>
      <c r="C9" s="636"/>
      <c r="D9" s="638" t="s">
        <v>826</v>
      </c>
      <c r="E9" s="638" t="s">
        <v>456</v>
      </c>
      <c r="F9" s="480" t="s">
        <v>457</v>
      </c>
      <c r="G9" s="480"/>
      <c r="H9" s="480"/>
      <c r="I9" s="645" t="s">
        <v>458</v>
      </c>
      <c r="J9" s="645" t="s">
        <v>459</v>
      </c>
      <c r="K9" s="636"/>
      <c r="L9" s="636"/>
      <c r="M9" s="481" t="s">
        <v>825</v>
      </c>
      <c r="N9" s="477"/>
    </row>
    <row r="10" spans="1:14" s="478" customFormat="1" ht="34">
      <c r="A10" s="641"/>
      <c r="B10" s="644"/>
      <c r="C10" s="637"/>
      <c r="D10" s="638"/>
      <c r="E10" s="638"/>
      <c r="F10" s="479" t="s">
        <v>462</v>
      </c>
      <c r="G10" s="479" t="s">
        <v>463</v>
      </c>
      <c r="H10" s="479" t="s">
        <v>464</v>
      </c>
      <c r="I10" s="637"/>
      <c r="J10" s="637"/>
      <c r="K10" s="637"/>
      <c r="L10" s="637"/>
      <c r="M10" s="482"/>
      <c r="N10" s="477"/>
    </row>
    <row r="11" spans="1:13" s="478" customFormat="1" ht="18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3" s="478" customFormat="1" ht="17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 ht="17">
      <c r="A13" s="491" t="s">
        <v>467</v>
      </c>
      <c r="B13" s="492" t="s">
        <v>468</v>
      </c>
      <c r="C13" s="525">
        <f>'1-Баланс'!H18</f>
        <v>82595</v>
      </c>
      <c r="D13" s="525">
        <f>'1-Баланс'!H20</f>
        <v>0</v>
      </c>
      <c r="E13" s="525">
        <f>'1-Баланс'!H21</f>
        <v>27666</v>
      </c>
      <c r="F13" s="525">
        <f>'1-Баланс'!H23</f>
        <v>68628</v>
      </c>
      <c r="G13" s="525">
        <f>'1-Баланс'!H24</f>
        <v>0</v>
      </c>
      <c r="H13" s="526">
        <f>+'1-Баланс'!H25</f>
        <v>377643</v>
      </c>
      <c r="I13" s="525">
        <f>'1-Баланс'!H29+'1-Баланс'!H32</f>
        <v>43843</v>
      </c>
      <c r="J13" s="525">
        <f>'1-Баланс'!H30+'1-Баланс'!H33</f>
        <v>0</v>
      </c>
      <c r="K13" s="526"/>
      <c r="L13" s="525">
        <f>SUM(C13:K13)</f>
        <v>600375</v>
      </c>
      <c r="M13" s="527">
        <f>'1-Баланс'!H40</f>
        <v>0</v>
      </c>
      <c r="N13" s="140"/>
    </row>
    <row r="14" spans="1:13" ht="17">
      <c r="A14" s="491" t="s">
        <v>469</v>
      </c>
      <c r="B14" s="494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7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3" ht="17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3" ht="17">
      <c r="A17" s="491" t="s">
        <v>475</v>
      </c>
      <c r="B17" s="492" t="s">
        <v>476</v>
      </c>
      <c r="C17" s="525">
        <f>C13+C14</f>
        <v>82595</v>
      </c>
      <c r="D17" s="525">
        <f aca="true" t="shared" si="2" ref="D17:M17">D13+D14</f>
        <v>0</v>
      </c>
      <c r="E17" s="525">
        <f t="shared" si="2"/>
        <v>27666</v>
      </c>
      <c r="F17" s="525">
        <f t="shared" si="2"/>
        <v>68628</v>
      </c>
      <c r="G17" s="525">
        <f t="shared" si="2"/>
        <v>0</v>
      </c>
      <c r="H17" s="525">
        <f t="shared" si="2"/>
        <v>377643</v>
      </c>
      <c r="I17" s="525">
        <f t="shared" si="2"/>
        <v>43843</v>
      </c>
      <c r="J17" s="525">
        <f t="shared" si="2"/>
        <v>0</v>
      </c>
      <c r="K17" s="525">
        <f t="shared" si="2"/>
        <v>0</v>
      </c>
      <c r="L17" s="525">
        <f t="shared" si="1"/>
        <v>600375</v>
      </c>
      <c r="M17" s="527">
        <f t="shared" si="2"/>
        <v>0</v>
      </c>
    </row>
    <row r="18" spans="1:13" ht="17">
      <c r="A18" s="491" t="s">
        <v>477</v>
      </c>
      <c r="B18" s="492" t="s">
        <v>478</v>
      </c>
      <c r="C18" s="586"/>
      <c r="D18" s="586"/>
      <c r="E18" s="586"/>
      <c r="F18" s="586"/>
      <c r="G18" s="586"/>
      <c r="H18" s="586"/>
      <c r="I18" s="525">
        <f>+'1-Баланс'!G32</f>
        <v>37121</v>
      </c>
      <c r="J18" s="525">
        <f>+'1-Баланс'!G33</f>
        <v>0</v>
      </c>
      <c r="K18" s="526"/>
      <c r="L18" s="525">
        <f t="shared" si="1"/>
        <v>37121</v>
      </c>
      <c r="M18" s="573"/>
    </row>
    <row r="19" spans="1:13" ht="17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-32604</v>
      </c>
      <c r="I19" s="142">
        <f t="shared" si="3"/>
        <v>-40187</v>
      </c>
      <c r="J19" s="142">
        <f>J20+J21</f>
        <v>0</v>
      </c>
      <c r="K19" s="142">
        <f t="shared" si="3"/>
        <v>0</v>
      </c>
      <c r="L19" s="525">
        <f t="shared" si="1"/>
        <v>-72791</v>
      </c>
      <c r="M19" s="276">
        <f>M20+M21</f>
        <v>0</v>
      </c>
    </row>
    <row r="20" spans="1:13" ht="17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>
        <v>-32604</v>
      </c>
      <c r="I20" s="277">
        <v>-40187</v>
      </c>
      <c r="J20" s="277"/>
      <c r="K20" s="277"/>
      <c r="L20" s="525">
        <f>SUM(C20:K20)</f>
        <v>-72791</v>
      </c>
      <c r="M20" s="278"/>
    </row>
    <row r="21" spans="1:13" ht="17">
      <c r="A21" s="495" t="s">
        <v>483</v>
      </c>
      <c r="B21" s="496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5">
        <f t="shared" si="1"/>
        <v>0</v>
      </c>
      <c r="M21" s="278"/>
    </row>
    <row r="22" spans="1:13" ht="17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3" ht="34">
      <c r="A23" s="493" t="s">
        <v>487</v>
      </c>
      <c r="B23" s="494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0</v>
      </c>
      <c r="M23" s="276">
        <f t="shared" si="4"/>
        <v>0</v>
      </c>
    </row>
    <row r="24" spans="1:13" ht="17">
      <c r="A24" s="493" t="s">
        <v>489</v>
      </c>
      <c r="B24" s="494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5">
        <f t="shared" si="1"/>
        <v>0</v>
      </c>
      <c r="M24" s="278"/>
    </row>
    <row r="25" spans="1:13" ht="17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3" ht="34">
      <c r="A26" s="493" t="s">
        <v>493</v>
      </c>
      <c r="B26" s="494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504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504</v>
      </c>
      <c r="M26" s="276">
        <f t="shared" si="5"/>
        <v>0</v>
      </c>
    </row>
    <row r="27" spans="1:13" ht="17">
      <c r="A27" s="493" t="s">
        <v>489</v>
      </c>
      <c r="B27" s="494" t="s">
        <v>495</v>
      </c>
      <c r="C27" s="277"/>
      <c r="D27" s="277"/>
      <c r="E27" s="277">
        <v>1967</v>
      </c>
      <c r="F27" s="277"/>
      <c r="G27" s="277"/>
      <c r="H27" s="277"/>
      <c r="I27" s="277"/>
      <c r="J27" s="277"/>
      <c r="K27" s="277"/>
      <c r="L27" s="525">
        <f t="shared" si="1"/>
        <v>1967</v>
      </c>
      <c r="M27" s="278"/>
    </row>
    <row r="28" spans="1:13" ht="17">
      <c r="A28" s="493" t="s">
        <v>491</v>
      </c>
      <c r="B28" s="494" t="s">
        <v>496</v>
      </c>
      <c r="C28" s="277"/>
      <c r="D28" s="277"/>
      <c r="E28" s="277">
        <v>1463</v>
      </c>
      <c r="F28" s="277"/>
      <c r="G28" s="277"/>
      <c r="H28" s="277"/>
      <c r="I28" s="277"/>
      <c r="J28" s="277"/>
      <c r="K28" s="277"/>
      <c r="L28" s="525">
        <f t="shared" si="1"/>
        <v>1463</v>
      </c>
      <c r="M28" s="278"/>
    </row>
    <row r="29" spans="1:13" ht="17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3" ht="17">
      <c r="A30" s="493" t="s">
        <v>499</v>
      </c>
      <c r="B30" s="494" t="s">
        <v>500</v>
      </c>
      <c r="C30" s="277"/>
      <c r="D30" s="277"/>
      <c r="E30" s="277">
        <v>-3923</v>
      </c>
      <c r="F30" s="277"/>
      <c r="G30" s="277"/>
      <c r="H30" s="277">
        <v>-8</v>
      </c>
      <c r="I30" s="277">
        <v>3969</v>
      </c>
      <c r="J30" s="277"/>
      <c r="K30" s="277"/>
      <c r="L30" s="525">
        <f t="shared" si="1"/>
        <v>38</v>
      </c>
      <c r="M30" s="278"/>
    </row>
    <row r="31" spans="1:14" ht="17">
      <c r="A31" s="491" t="s">
        <v>501</v>
      </c>
      <c r="B31" s="492" t="s">
        <v>502</v>
      </c>
      <c r="C31" s="525">
        <f>C19+C22+C23+C26+C30+C29+C17+C18</f>
        <v>82595</v>
      </c>
      <c r="D31" s="525">
        <f aca="true" t="shared" si="6" ref="D31:M31">D19+D22+D23+D26+D30+D29+D17+D18</f>
        <v>0</v>
      </c>
      <c r="E31" s="525">
        <f t="shared" si="6"/>
        <v>24247</v>
      </c>
      <c r="F31" s="525">
        <f t="shared" si="6"/>
        <v>68628</v>
      </c>
      <c r="G31" s="525">
        <f t="shared" si="6"/>
        <v>0</v>
      </c>
      <c r="H31" s="525">
        <f t="shared" si="6"/>
        <v>345031</v>
      </c>
      <c r="I31" s="525">
        <f t="shared" si="6"/>
        <v>44746</v>
      </c>
      <c r="J31" s="525">
        <f t="shared" si="6"/>
        <v>0</v>
      </c>
      <c r="K31" s="525">
        <f t="shared" si="6"/>
        <v>0</v>
      </c>
      <c r="L31" s="525">
        <f t="shared" si="1"/>
        <v>565247</v>
      </c>
      <c r="M31" s="527">
        <f t="shared" si="6"/>
        <v>0</v>
      </c>
      <c r="N31" s="140"/>
    </row>
    <row r="32" spans="1:13" ht="34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5" thickBot="1">
      <c r="A34" s="499" t="s">
        <v>507</v>
      </c>
      <c r="B34" s="500" t="s">
        <v>508</v>
      </c>
      <c r="C34" s="528">
        <f aca="true" t="shared" si="7" ref="C34:K34">C31+C32+C33</f>
        <v>82595</v>
      </c>
      <c r="D34" s="528">
        <f t="shared" si="7"/>
        <v>0</v>
      </c>
      <c r="E34" s="528">
        <f t="shared" si="7"/>
        <v>24247</v>
      </c>
      <c r="F34" s="528">
        <f t="shared" si="7"/>
        <v>68628</v>
      </c>
      <c r="G34" s="528">
        <f t="shared" si="7"/>
        <v>0</v>
      </c>
      <c r="H34" s="528">
        <f t="shared" si="7"/>
        <v>345031</v>
      </c>
      <c r="I34" s="528">
        <f t="shared" si="7"/>
        <v>44746</v>
      </c>
      <c r="J34" s="528">
        <f t="shared" si="7"/>
        <v>0</v>
      </c>
      <c r="K34" s="528">
        <f t="shared" si="7"/>
        <v>0</v>
      </c>
      <c r="L34" s="528">
        <f t="shared" si="1"/>
        <v>565247</v>
      </c>
      <c r="M34" s="529">
        <f>M31+M32+M33</f>
        <v>0</v>
      </c>
    </row>
    <row r="35" spans="1:11" ht="15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1" ht="15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1" ht="15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8" ht="15">
      <c r="A38" s="621" t="s">
        <v>975</v>
      </c>
      <c r="B38" s="629">
        <f>pdeReportingDate</f>
        <v>45134</v>
      </c>
      <c r="C38" s="629"/>
      <c r="D38" s="629"/>
      <c r="E38" s="629"/>
      <c r="F38" s="629"/>
      <c r="G38" s="629"/>
      <c r="H38" s="629"/>
    </row>
    <row r="39" spans="1:8" ht="15">
      <c r="A39" s="621"/>
      <c r="B39" s="46"/>
      <c r="C39" s="46"/>
      <c r="D39" s="46"/>
      <c r="E39" s="46"/>
      <c r="F39" s="46"/>
      <c r="G39" s="46"/>
      <c r="H39" s="46"/>
    </row>
    <row r="40" spans="1:8" ht="15">
      <c r="A40" s="622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8" ht="15">
      <c r="A41" s="622"/>
      <c r="B41" s="68"/>
      <c r="C41" s="68"/>
      <c r="D41" s="68"/>
      <c r="E41" s="68"/>
      <c r="F41" s="68"/>
      <c r="G41" s="68"/>
      <c r="H41" s="68"/>
    </row>
    <row r="42" spans="1:8" ht="15">
      <c r="A42" s="622" t="s">
        <v>920</v>
      </c>
      <c r="B42" s="631"/>
      <c r="C42" s="631"/>
      <c r="D42" s="631"/>
      <c r="E42" s="631"/>
      <c r="F42" s="631"/>
      <c r="G42" s="631"/>
      <c r="H42" s="631"/>
    </row>
    <row r="43" spans="1:8" ht="15">
      <c r="A43" s="623"/>
      <c r="B43" s="632" t="str">
        <f>+Начална!B17</f>
        <v>ОГНЯН ДОНЕВ</v>
      </c>
      <c r="C43" s="628"/>
      <c r="D43" s="628"/>
      <c r="E43" s="628"/>
      <c r="F43" s="516"/>
      <c r="G43" s="40"/>
      <c r="H43" s="37"/>
    </row>
    <row r="44" spans="1:8" ht="15">
      <c r="A44" s="623"/>
      <c r="B44" s="628"/>
      <c r="C44" s="628"/>
      <c r="D44" s="628"/>
      <c r="E44" s="628"/>
      <c r="F44" s="516"/>
      <c r="G44" s="40"/>
      <c r="H44" s="37"/>
    </row>
    <row r="45" spans="1:8" ht="15">
      <c r="A45" s="623"/>
      <c r="B45" s="628"/>
      <c r="C45" s="628"/>
      <c r="D45" s="628"/>
      <c r="E45" s="628"/>
      <c r="F45" s="516"/>
      <c r="G45" s="40"/>
      <c r="H45" s="37"/>
    </row>
    <row r="46" spans="1:8" ht="15">
      <c r="A46" s="623"/>
      <c r="B46" s="628"/>
      <c r="C46" s="628"/>
      <c r="D46" s="628"/>
      <c r="E46" s="628"/>
      <c r="F46" s="516"/>
      <c r="G46" s="40"/>
      <c r="H46" s="37"/>
    </row>
    <row r="47" spans="1:8" ht="15">
      <c r="A47" s="623"/>
      <c r="B47" s="628"/>
      <c r="C47" s="628"/>
      <c r="D47" s="628"/>
      <c r="E47" s="628"/>
      <c r="F47" s="516"/>
      <c r="G47" s="40"/>
      <c r="H47" s="37"/>
    </row>
    <row r="48" spans="1:8" ht="15">
      <c r="A48" s="623"/>
      <c r="B48" s="628"/>
      <c r="C48" s="628"/>
      <c r="D48" s="628"/>
      <c r="E48" s="628"/>
      <c r="F48" s="516"/>
      <c r="G48" s="40"/>
      <c r="H48" s="37"/>
    </row>
    <row r="49" spans="1:8" ht="15">
      <c r="A49" s="623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62"/>
  <sheetViews>
    <sheetView view="pageBreakPreview" zoomScale="70" zoomScaleSheetLayoutView="70" workbookViewId="0" topLeftCell="A125"/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">
      <c r="A1" s="18" t="s">
        <v>823</v>
      </c>
      <c r="B1" s="51"/>
      <c r="C1" s="18"/>
      <c r="D1" s="25"/>
      <c r="E1" s="93"/>
    </row>
    <row r="2" spans="2:4" ht="15">
      <c r="B2" s="438"/>
      <c r="C2" s="44"/>
      <c r="D2" s="58"/>
    </row>
    <row r="3" spans="1:4" ht="15">
      <c r="A3" s="64" t="str">
        <f>CONCATENATE("на ",UPPER(pdeName))</f>
        <v>на СОФАРМА АД</v>
      </c>
      <c r="B3" s="51"/>
      <c r="C3" s="18"/>
      <c r="D3" s="21"/>
    </row>
    <row r="4" spans="1:4" ht="15">
      <c r="A4" s="64" t="str">
        <f>CONCATENATE("ЕИК по БУЛСТАТ: ",pdeBulstat)</f>
        <v>ЕИК по БУЛСТАТ: 831902088</v>
      </c>
      <c r="B4" s="35"/>
      <c r="C4" s="21"/>
      <c r="D4" s="21"/>
    </row>
    <row r="5" spans="1:6" ht="15">
      <c r="A5" s="64" t="str">
        <f>CONCATENATE("към ",TEXT(endDate,"dd.mm.yyyy")," г.")</f>
        <v>към 30.06.2023 г.</v>
      </c>
      <c r="B5" s="25"/>
      <c r="C5" s="63"/>
      <c r="D5" s="63"/>
      <c r="E5" s="91"/>
      <c r="F5" s="37"/>
    </row>
    <row r="6" spans="1:6" ht="15">
      <c r="A6" s="52"/>
      <c r="B6" s="13"/>
      <c r="E6" s="91"/>
      <c r="F6" s="92"/>
    </row>
    <row r="7" spans="1:6" ht="15">
      <c r="A7" s="53"/>
      <c r="B7" s="13"/>
      <c r="E7" s="54"/>
      <c r="F7" s="30" t="s">
        <v>820</v>
      </c>
    </row>
    <row r="8" spans="1:6" s="95" customFormat="1" ht="8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 ht="17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 ht="17">
      <c r="A10" s="451" t="s">
        <v>791</v>
      </c>
      <c r="B10" s="452"/>
      <c r="C10" s="420"/>
      <c r="D10" s="420"/>
      <c r="E10" s="420"/>
      <c r="F10" s="420"/>
    </row>
    <row r="11" spans="1:6" ht="15">
      <c r="A11" s="453" t="s">
        <v>792</v>
      </c>
      <c r="B11" s="448"/>
      <c r="C11" s="420"/>
      <c r="D11" s="420"/>
      <c r="E11" s="420"/>
      <c r="F11" s="420"/>
    </row>
    <row r="12" spans="1:6" ht="17">
      <c r="A12" s="608" t="s">
        <v>996</v>
      </c>
      <c r="B12" s="609"/>
      <c r="C12" s="79">
        <v>63790</v>
      </c>
      <c r="D12" s="79">
        <v>87.5</v>
      </c>
      <c r="E12" s="79">
        <f>+C12</f>
        <v>63790</v>
      </c>
      <c r="F12" s="419">
        <f>C12-E12</f>
        <v>0</v>
      </c>
    </row>
    <row r="13" spans="1:6" ht="17">
      <c r="A13" s="608" t="s">
        <v>997</v>
      </c>
      <c r="B13" s="609"/>
      <c r="C13" s="79">
        <v>7111</v>
      </c>
      <c r="D13" s="79">
        <v>97.15</v>
      </c>
      <c r="E13" s="79"/>
      <c r="F13" s="419">
        <f aca="true" t="shared" si="0" ref="F13:F26">C13-E13</f>
        <v>7111</v>
      </c>
    </row>
    <row r="14" spans="1:6" ht="17">
      <c r="A14" s="608" t="s">
        <v>998</v>
      </c>
      <c r="B14" s="609"/>
      <c r="C14" s="79">
        <v>6754</v>
      </c>
      <c r="D14" s="79">
        <v>99.98</v>
      </c>
      <c r="E14" s="79"/>
      <c r="F14" s="419">
        <f t="shared" si="0"/>
        <v>6754</v>
      </c>
    </row>
    <row r="15" spans="1:6" ht="17">
      <c r="A15" s="608" t="s">
        <v>999</v>
      </c>
      <c r="B15" s="609"/>
      <c r="C15" s="79">
        <v>961</v>
      </c>
      <c r="D15" s="79">
        <v>89.39</v>
      </c>
      <c r="E15" s="79"/>
      <c r="F15" s="419">
        <f t="shared" si="0"/>
        <v>961</v>
      </c>
    </row>
    <row r="16" spans="1:6" ht="17">
      <c r="A16" s="608" t="s">
        <v>1000</v>
      </c>
      <c r="B16" s="609"/>
      <c r="C16" s="79">
        <v>384</v>
      </c>
      <c r="D16" s="79">
        <v>100</v>
      </c>
      <c r="E16" s="79"/>
      <c r="F16" s="419">
        <f t="shared" si="0"/>
        <v>384</v>
      </c>
    </row>
    <row r="17" spans="1:6" ht="17">
      <c r="A17" s="608" t="s">
        <v>838</v>
      </c>
      <c r="B17" s="609"/>
      <c r="C17" s="79"/>
      <c r="D17" s="79"/>
      <c r="E17" s="79"/>
      <c r="F17" s="419">
        <f t="shared" si="0"/>
        <v>0</v>
      </c>
    </row>
    <row r="18" spans="1:6" ht="15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 ht="15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 ht="15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 ht="15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 ht="15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 ht="15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 ht="15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 ht="15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 ht="15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 ht="17">
      <c r="A27" s="454" t="s">
        <v>544</v>
      </c>
      <c r="B27" s="455" t="s">
        <v>793</v>
      </c>
      <c r="C27" s="421">
        <f>SUM(C12:C26)</f>
        <v>79000</v>
      </c>
      <c r="D27" s="421"/>
      <c r="E27" s="421">
        <f>SUM(E12:E26)</f>
        <v>63790</v>
      </c>
      <c r="F27" s="421">
        <f>SUM(F12:F26)</f>
        <v>15210</v>
      </c>
    </row>
    <row r="28" spans="1:6" ht="15">
      <c r="A28" s="453" t="s">
        <v>794</v>
      </c>
      <c r="B28" s="455"/>
      <c r="C28" s="420"/>
      <c r="D28" s="420"/>
      <c r="E28" s="420"/>
      <c r="F28" s="420"/>
    </row>
    <row r="29" spans="1:6" ht="15">
      <c r="A29" s="608">
        <v>1</v>
      </c>
      <c r="B29" s="609"/>
      <c r="C29" s="79"/>
      <c r="D29" s="79"/>
      <c r="E29" s="79"/>
      <c r="F29" s="419">
        <f>C29-E29</f>
        <v>0</v>
      </c>
    </row>
    <row r="30" spans="1:6" ht="15">
      <c r="A30" s="608">
        <v>2</v>
      </c>
      <c r="B30" s="609"/>
      <c r="C30" s="79"/>
      <c r="D30" s="79"/>
      <c r="E30" s="79"/>
      <c r="F30" s="419">
        <f aca="true" t="shared" si="1" ref="F30:F43">C30-E30</f>
        <v>0</v>
      </c>
    </row>
    <row r="31" spans="1:6" ht="15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 ht="15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 ht="15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 ht="15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 ht="15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 ht="15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 ht="15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 ht="15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 ht="15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 ht="15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 ht="15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 ht="15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 ht="15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 ht="17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">
      <c r="A45" s="453" t="s">
        <v>796</v>
      </c>
      <c r="B45" s="456"/>
      <c r="C45" s="457"/>
      <c r="D45" s="420"/>
      <c r="E45" s="420"/>
      <c r="F45" s="420"/>
    </row>
    <row r="46" spans="1:6" ht="17">
      <c r="A46" s="608" t="s">
        <v>1002</v>
      </c>
      <c r="B46" s="609"/>
      <c r="C46" s="79">
        <v>60111</v>
      </c>
      <c r="D46" s="79">
        <v>41.09</v>
      </c>
      <c r="E46" s="79">
        <f>+C46</f>
        <v>60111</v>
      </c>
      <c r="F46" s="419">
        <f>C46-E46</f>
        <v>0</v>
      </c>
    </row>
    <row r="47" spans="1:6" ht="17">
      <c r="A47" s="608" t="s">
        <v>1003</v>
      </c>
      <c r="B47" s="609"/>
      <c r="C47" s="79">
        <v>9256</v>
      </c>
      <c r="D47" s="79">
        <v>24.993</v>
      </c>
      <c r="E47" s="79">
        <f aca="true" t="shared" si="2" ref="E47:E48">+C47</f>
        <v>9256</v>
      </c>
      <c r="F47" s="419">
        <f aca="true" t="shared" si="3" ref="F47:F60">C47-E47</f>
        <v>0</v>
      </c>
    </row>
    <row r="48" spans="1:6" ht="17">
      <c r="A48" s="608" t="s">
        <v>1004</v>
      </c>
      <c r="B48" s="609"/>
      <c r="C48" s="79">
        <v>101</v>
      </c>
      <c r="D48" s="79">
        <v>37.464</v>
      </c>
      <c r="E48" s="79">
        <f t="shared" si="2"/>
        <v>101</v>
      </c>
      <c r="F48" s="419">
        <f t="shared" si="3"/>
        <v>0</v>
      </c>
    </row>
    <row r="49" spans="1:6" ht="15">
      <c r="A49" s="608">
        <v>4</v>
      </c>
      <c r="B49" s="609"/>
      <c r="C49" s="79"/>
      <c r="D49" s="79"/>
      <c r="E49" s="79"/>
      <c r="F49" s="419">
        <f t="shared" si="3"/>
        <v>0</v>
      </c>
    </row>
    <row r="50" spans="1:6" ht="15">
      <c r="A50" s="608">
        <v>5</v>
      </c>
      <c r="B50" s="609"/>
      <c r="C50" s="79"/>
      <c r="D50" s="79"/>
      <c r="E50" s="79"/>
      <c r="F50" s="419">
        <f t="shared" si="3"/>
        <v>0</v>
      </c>
    </row>
    <row r="51" spans="1:6" ht="15">
      <c r="A51" s="608">
        <v>6</v>
      </c>
      <c r="B51" s="609"/>
      <c r="C51" s="79"/>
      <c r="D51" s="79"/>
      <c r="E51" s="79"/>
      <c r="F51" s="419">
        <f t="shared" si="3"/>
        <v>0</v>
      </c>
    </row>
    <row r="52" spans="1:6" ht="15">
      <c r="A52" s="608">
        <v>7</v>
      </c>
      <c r="B52" s="609"/>
      <c r="C52" s="79"/>
      <c r="D52" s="79"/>
      <c r="E52" s="79"/>
      <c r="F52" s="419">
        <f t="shared" si="3"/>
        <v>0</v>
      </c>
    </row>
    <row r="53" spans="1:6" ht="15">
      <c r="A53" s="608">
        <v>8</v>
      </c>
      <c r="B53" s="609"/>
      <c r="C53" s="79"/>
      <c r="D53" s="79"/>
      <c r="E53" s="79"/>
      <c r="F53" s="419">
        <f t="shared" si="3"/>
        <v>0</v>
      </c>
    </row>
    <row r="54" spans="1:6" ht="15">
      <c r="A54" s="608">
        <v>9</v>
      </c>
      <c r="B54" s="609"/>
      <c r="C54" s="79"/>
      <c r="D54" s="79"/>
      <c r="E54" s="79"/>
      <c r="F54" s="419">
        <f t="shared" si="3"/>
        <v>0</v>
      </c>
    </row>
    <row r="55" spans="1:6" ht="15">
      <c r="A55" s="608">
        <v>10</v>
      </c>
      <c r="B55" s="609"/>
      <c r="C55" s="79"/>
      <c r="D55" s="79"/>
      <c r="E55" s="79"/>
      <c r="F55" s="419">
        <f t="shared" si="3"/>
        <v>0</v>
      </c>
    </row>
    <row r="56" spans="1:6" ht="15">
      <c r="A56" s="608">
        <v>11</v>
      </c>
      <c r="B56" s="609"/>
      <c r="C56" s="79"/>
      <c r="D56" s="79"/>
      <c r="E56" s="79"/>
      <c r="F56" s="419">
        <f t="shared" si="3"/>
        <v>0</v>
      </c>
    </row>
    <row r="57" spans="1:6" ht="15">
      <c r="A57" s="608">
        <v>12</v>
      </c>
      <c r="B57" s="609"/>
      <c r="C57" s="79"/>
      <c r="D57" s="79"/>
      <c r="E57" s="79"/>
      <c r="F57" s="419">
        <f t="shared" si="3"/>
        <v>0</v>
      </c>
    </row>
    <row r="58" spans="1:6" ht="15">
      <c r="A58" s="608">
        <v>13</v>
      </c>
      <c r="B58" s="609"/>
      <c r="C58" s="79"/>
      <c r="D58" s="79"/>
      <c r="E58" s="79"/>
      <c r="F58" s="419">
        <f t="shared" si="3"/>
        <v>0</v>
      </c>
    </row>
    <row r="59" spans="1:6" ht="15">
      <c r="A59" s="608">
        <v>14</v>
      </c>
      <c r="B59" s="609"/>
      <c r="C59" s="79"/>
      <c r="D59" s="79"/>
      <c r="E59" s="79"/>
      <c r="F59" s="419">
        <f t="shared" si="3"/>
        <v>0</v>
      </c>
    </row>
    <row r="60" spans="1:6" ht="15">
      <c r="A60" s="608">
        <v>15</v>
      </c>
      <c r="B60" s="609"/>
      <c r="C60" s="79"/>
      <c r="D60" s="79"/>
      <c r="E60" s="79"/>
      <c r="F60" s="419">
        <f t="shared" si="3"/>
        <v>0</v>
      </c>
    </row>
    <row r="61" spans="1:6" ht="17">
      <c r="A61" s="454" t="s">
        <v>797</v>
      </c>
      <c r="B61" s="455" t="s">
        <v>798</v>
      </c>
      <c r="C61" s="421">
        <f>SUM(C46:C60)</f>
        <v>69468</v>
      </c>
      <c r="D61" s="421"/>
      <c r="E61" s="421">
        <f>SUM(E46:E60)</f>
        <v>69468</v>
      </c>
      <c r="F61" s="421">
        <f>SUM(F46:F60)</f>
        <v>0</v>
      </c>
    </row>
    <row r="62" spans="1:6" ht="17">
      <c r="A62" s="451" t="s">
        <v>799</v>
      </c>
      <c r="B62" s="455"/>
      <c r="C62" s="420"/>
      <c r="D62" s="420"/>
      <c r="E62" s="420"/>
      <c r="F62" s="420"/>
    </row>
    <row r="63" spans="1:6" ht="17">
      <c r="A63" s="608" t="s">
        <v>1011</v>
      </c>
      <c r="B63" s="609"/>
      <c r="C63" s="79">
        <v>2393</v>
      </c>
      <c r="D63" s="79">
        <v>13.22</v>
      </c>
      <c r="E63" s="79">
        <f aca="true" t="shared" si="4" ref="E63:E65">+C63</f>
        <v>2393</v>
      </c>
      <c r="F63" s="419">
        <f>C63-E63</f>
        <v>0</v>
      </c>
    </row>
    <row r="64" spans="1:6" ht="17">
      <c r="A64" s="608" t="s">
        <v>1005</v>
      </c>
      <c r="B64" s="609"/>
      <c r="C64" s="79">
        <v>293</v>
      </c>
      <c r="D64" s="79">
        <v>0.2</v>
      </c>
      <c r="E64" s="79">
        <f t="shared" si="4"/>
        <v>293</v>
      </c>
      <c r="F64" s="419">
        <f aca="true" t="shared" si="5" ref="F64:F77">C64-E64</f>
        <v>0</v>
      </c>
    </row>
    <row r="65" spans="1:6" ht="17">
      <c r="A65" s="608" t="s">
        <v>1006</v>
      </c>
      <c r="B65" s="609"/>
      <c r="C65" s="79">
        <v>3377</v>
      </c>
      <c r="D65" s="79">
        <v>10.25</v>
      </c>
      <c r="E65" s="79">
        <f t="shared" si="4"/>
        <v>3377</v>
      </c>
      <c r="F65" s="419">
        <f t="shared" si="5"/>
        <v>0</v>
      </c>
    </row>
    <row r="66" spans="1:6" ht="17">
      <c r="A66" s="608" t="s">
        <v>1007</v>
      </c>
      <c r="B66" s="609"/>
      <c r="C66" s="79">
        <v>50</v>
      </c>
      <c r="D66" s="79">
        <v>1.36</v>
      </c>
      <c r="E66" s="79"/>
      <c r="F66" s="419">
        <f t="shared" si="5"/>
        <v>50</v>
      </c>
    </row>
    <row r="67" spans="1:6" ht="17">
      <c r="A67" s="608" t="s">
        <v>1008</v>
      </c>
      <c r="B67" s="609"/>
      <c r="C67" s="79">
        <v>7</v>
      </c>
      <c r="D67" s="79">
        <v>0.37</v>
      </c>
      <c r="E67" s="79"/>
      <c r="F67" s="419">
        <f t="shared" si="5"/>
        <v>7</v>
      </c>
    </row>
    <row r="68" spans="1:6" ht="17">
      <c r="A68" s="608" t="s">
        <v>1009</v>
      </c>
      <c r="B68" s="609"/>
      <c r="C68" s="79">
        <v>3</v>
      </c>
      <c r="D68" s="79">
        <v>0.001</v>
      </c>
      <c r="E68" s="79"/>
      <c r="F68" s="419">
        <f t="shared" si="5"/>
        <v>3</v>
      </c>
    </row>
    <row r="69" spans="1:6" ht="17">
      <c r="A69" s="608" t="s">
        <v>1010</v>
      </c>
      <c r="B69" s="609"/>
      <c r="C69" s="79">
        <v>1</v>
      </c>
      <c r="D69" s="79">
        <v>1.04</v>
      </c>
      <c r="E69" s="79"/>
      <c r="F69" s="419">
        <f t="shared" si="5"/>
        <v>1</v>
      </c>
    </row>
    <row r="70" spans="1:6" ht="17">
      <c r="A70" s="608" t="s">
        <v>1016</v>
      </c>
      <c r="B70" s="609"/>
      <c r="C70" s="79">
        <v>129</v>
      </c>
      <c r="D70" s="79">
        <v>0.46</v>
      </c>
      <c r="E70" s="79">
        <f aca="true" t="shared" si="6" ref="E70">+C70</f>
        <v>129</v>
      </c>
      <c r="F70" s="419">
        <f t="shared" si="5"/>
        <v>0</v>
      </c>
    </row>
    <row r="71" spans="1:6" ht="17">
      <c r="A71" s="608" t="s">
        <v>1018</v>
      </c>
      <c r="B71" s="609"/>
      <c r="C71" s="79">
        <v>0</v>
      </c>
      <c r="D71" s="79">
        <v>1E-06</v>
      </c>
      <c r="E71" s="79">
        <v>0</v>
      </c>
      <c r="F71" s="419">
        <f t="shared" si="5"/>
        <v>0</v>
      </c>
    </row>
    <row r="72" spans="1:6" ht="15">
      <c r="A72" s="608">
        <v>10</v>
      </c>
      <c r="B72" s="609"/>
      <c r="C72" s="79"/>
      <c r="D72" s="79"/>
      <c r="E72" s="79"/>
      <c r="F72" s="419">
        <f t="shared" si="5"/>
        <v>0</v>
      </c>
    </row>
    <row r="73" spans="1:6" ht="15">
      <c r="A73" s="608">
        <v>11</v>
      </c>
      <c r="B73" s="609"/>
      <c r="C73" s="79"/>
      <c r="D73" s="79"/>
      <c r="E73" s="79"/>
      <c r="F73" s="419">
        <f t="shared" si="5"/>
        <v>0</v>
      </c>
    </row>
    <row r="74" spans="1:6" ht="15">
      <c r="A74" s="608">
        <v>12</v>
      </c>
      <c r="B74" s="609"/>
      <c r="C74" s="79"/>
      <c r="D74" s="79"/>
      <c r="E74" s="79"/>
      <c r="F74" s="419">
        <f t="shared" si="5"/>
        <v>0</v>
      </c>
    </row>
    <row r="75" spans="1:6" ht="15">
      <c r="A75" s="608">
        <v>13</v>
      </c>
      <c r="B75" s="609"/>
      <c r="C75" s="79"/>
      <c r="D75" s="79"/>
      <c r="E75" s="79"/>
      <c r="F75" s="419">
        <f t="shared" si="5"/>
        <v>0</v>
      </c>
    </row>
    <row r="76" spans="1:6" ht="15">
      <c r="A76" s="608">
        <v>14</v>
      </c>
      <c r="B76" s="609"/>
      <c r="C76" s="79"/>
      <c r="D76" s="79"/>
      <c r="E76" s="79"/>
      <c r="F76" s="419">
        <f t="shared" si="5"/>
        <v>0</v>
      </c>
    </row>
    <row r="77" spans="1:6" ht="15">
      <c r="A77" s="608">
        <v>15</v>
      </c>
      <c r="B77" s="609"/>
      <c r="C77" s="79"/>
      <c r="D77" s="79"/>
      <c r="E77" s="79"/>
      <c r="F77" s="419">
        <f t="shared" si="5"/>
        <v>0</v>
      </c>
    </row>
    <row r="78" spans="1:6" ht="17">
      <c r="A78" s="454" t="s">
        <v>559</v>
      </c>
      <c r="B78" s="455" t="s">
        <v>800</v>
      </c>
      <c r="C78" s="421">
        <f>SUM(C63:C77)</f>
        <v>6253</v>
      </c>
      <c r="D78" s="421"/>
      <c r="E78" s="421">
        <f>SUM(E63:E77)</f>
        <v>6192</v>
      </c>
      <c r="F78" s="421">
        <f>SUM(F63:F77)</f>
        <v>61</v>
      </c>
    </row>
    <row r="79" spans="1:6" ht="17">
      <c r="A79" s="458" t="s">
        <v>801</v>
      </c>
      <c r="B79" s="455" t="s">
        <v>802</v>
      </c>
      <c r="C79" s="421">
        <f>C78+C61+C44+C27</f>
        <v>154721</v>
      </c>
      <c r="D79" s="421"/>
      <c r="E79" s="421">
        <f>E78+E61+E44+E27</f>
        <v>139450</v>
      </c>
      <c r="F79" s="421">
        <f>F78+F61+F44+F27</f>
        <v>15271</v>
      </c>
    </row>
    <row r="80" spans="1:6" ht="17">
      <c r="A80" s="451" t="s">
        <v>803</v>
      </c>
      <c r="B80" s="455"/>
      <c r="C80" s="419"/>
      <c r="D80" s="419"/>
      <c r="E80" s="419"/>
      <c r="F80" s="419"/>
    </row>
    <row r="81" spans="1:6" ht="15">
      <c r="A81" s="453" t="s">
        <v>792</v>
      </c>
      <c r="B81" s="459"/>
      <c r="C81" s="420"/>
      <c r="D81" s="420"/>
      <c r="E81" s="420"/>
      <c r="F81" s="420"/>
    </row>
    <row r="82" spans="1:6" ht="17">
      <c r="A82" s="608" t="s">
        <v>1012</v>
      </c>
      <c r="B82" s="609"/>
      <c r="C82" s="79">
        <v>9669</v>
      </c>
      <c r="D82" s="79">
        <v>100</v>
      </c>
      <c r="E82" s="79"/>
      <c r="F82" s="419">
        <f>C82-E82</f>
        <v>9669</v>
      </c>
    </row>
    <row r="83" spans="1:6" ht="17">
      <c r="A83" s="608" t="s">
        <v>1013</v>
      </c>
      <c r="B83" s="609"/>
      <c r="C83" s="79">
        <v>1283</v>
      </c>
      <c r="D83" s="79">
        <v>100</v>
      </c>
      <c r="E83" s="79"/>
      <c r="F83" s="419">
        <f aca="true" t="shared" si="7" ref="F83:F96">C83-E83</f>
        <v>1283</v>
      </c>
    </row>
    <row r="84" spans="1:6" ht="17">
      <c r="A84" s="608" t="s">
        <v>1014</v>
      </c>
      <c r="B84" s="609"/>
      <c r="C84" s="79">
        <v>502</v>
      </c>
      <c r="D84" s="79">
        <v>100</v>
      </c>
      <c r="E84" s="79"/>
      <c r="F84" s="419">
        <f t="shared" si="7"/>
        <v>502</v>
      </c>
    </row>
    <row r="85" spans="1:6" ht="17">
      <c r="A85" s="608" t="s">
        <v>1015</v>
      </c>
      <c r="B85" s="609"/>
      <c r="C85" s="79">
        <v>323</v>
      </c>
      <c r="D85" s="79">
        <v>100</v>
      </c>
      <c r="E85" s="79"/>
      <c r="F85" s="419">
        <f t="shared" si="7"/>
        <v>323</v>
      </c>
    </row>
    <row r="86" spans="1:6" ht="15">
      <c r="A86" s="608"/>
      <c r="B86" s="609"/>
      <c r="C86" s="79"/>
      <c r="D86" s="79"/>
      <c r="E86" s="79"/>
      <c r="F86" s="419">
        <f t="shared" si="7"/>
        <v>0</v>
      </c>
    </row>
    <row r="87" spans="1:6" ht="15">
      <c r="A87" s="608">
        <v>6</v>
      </c>
      <c r="B87" s="609"/>
      <c r="C87" s="79"/>
      <c r="D87" s="79"/>
      <c r="E87" s="79"/>
      <c r="F87" s="419">
        <f t="shared" si="7"/>
        <v>0</v>
      </c>
    </row>
    <row r="88" spans="1:6" ht="15">
      <c r="A88" s="608">
        <v>7</v>
      </c>
      <c r="B88" s="609"/>
      <c r="C88" s="79"/>
      <c r="D88" s="79"/>
      <c r="E88" s="79"/>
      <c r="F88" s="419">
        <f t="shared" si="7"/>
        <v>0</v>
      </c>
    </row>
    <row r="89" spans="1:6" ht="15">
      <c r="A89" s="608">
        <v>8</v>
      </c>
      <c r="B89" s="609"/>
      <c r="C89" s="79"/>
      <c r="D89" s="79"/>
      <c r="E89" s="79"/>
      <c r="F89" s="419">
        <f t="shared" si="7"/>
        <v>0</v>
      </c>
    </row>
    <row r="90" spans="1:6" ht="15">
      <c r="A90" s="608">
        <v>9</v>
      </c>
      <c r="B90" s="609"/>
      <c r="C90" s="79"/>
      <c r="D90" s="79"/>
      <c r="E90" s="79"/>
      <c r="F90" s="419">
        <f t="shared" si="7"/>
        <v>0</v>
      </c>
    </row>
    <row r="91" spans="1:6" ht="15">
      <c r="A91" s="608">
        <v>10</v>
      </c>
      <c r="B91" s="609"/>
      <c r="C91" s="79"/>
      <c r="D91" s="79"/>
      <c r="E91" s="79"/>
      <c r="F91" s="419">
        <f t="shared" si="7"/>
        <v>0</v>
      </c>
    </row>
    <row r="92" spans="1:6" ht="15">
      <c r="A92" s="608">
        <v>11</v>
      </c>
      <c r="B92" s="609"/>
      <c r="C92" s="79"/>
      <c r="D92" s="79"/>
      <c r="E92" s="79"/>
      <c r="F92" s="419">
        <f t="shared" si="7"/>
        <v>0</v>
      </c>
    </row>
    <row r="93" spans="1:6" ht="15">
      <c r="A93" s="608">
        <v>12</v>
      </c>
      <c r="B93" s="609"/>
      <c r="C93" s="79"/>
      <c r="D93" s="79"/>
      <c r="E93" s="79"/>
      <c r="F93" s="419">
        <f t="shared" si="7"/>
        <v>0</v>
      </c>
    </row>
    <row r="94" spans="1:6" ht="15">
      <c r="A94" s="608">
        <v>13</v>
      </c>
      <c r="B94" s="609"/>
      <c r="C94" s="79"/>
      <c r="D94" s="79"/>
      <c r="E94" s="79"/>
      <c r="F94" s="419">
        <f t="shared" si="7"/>
        <v>0</v>
      </c>
    </row>
    <row r="95" spans="1:6" ht="15">
      <c r="A95" s="608">
        <v>14</v>
      </c>
      <c r="B95" s="609"/>
      <c r="C95" s="79"/>
      <c r="D95" s="79"/>
      <c r="E95" s="79"/>
      <c r="F95" s="419">
        <f t="shared" si="7"/>
        <v>0</v>
      </c>
    </row>
    <row r="96" spans="1:6" ht="15">
      <c r="A96" s="608">
        <v>15</v>
      </c>
      <c r="B96" s="609"/>
      <c r="C96" s="79"/>
      <c r="D96" s="79"/>
      <c r="E96" s="79"/>
      <c r="F96" s="419">
        <f t="shared" si="7"/>
        <v>0</v>
      </c>
    </row>
    <row r="97" spans="1:6" ht="17">
      <c r="A97" s="454" t="s">
        <v>544</v>
      </c>
      <c r="B97" s="455" t="s">
        <v>804</v>
      </c>
      <c r="C97" s="421">
        <f>SUM(C82:C96)</f>
        <v>11777</v>
      </c>
      <c r="D97" s="421"/>
      <c r="E97" s="421">
        <f>SUM(E82:E96)</f>
        <v>0</v>
      </c>
      <c r="F97" s="421">
        <f>SUM(F82:F96)</f>
        <v>11777</v>
      </c>
    </row>
    <row r="98" spans="1:6" ht="15">
      <c r="A98" s="453" t="s">
        <v>794</v>
      </c>
      <c r="B98" s="460"/>
      <c r="C98" s="419"/>
      <c r="D98" s="419"/>
      <c r="E98" s="419"/>
      <c r="F98" s="419"/>
    </row>
    <row r="99" spans="1:6" ht="15">
      <c r="A99" s="608">
        <v>1</v>
      </c>
      <c r="B99" s="609"/>
      <c r="C99" s="79"/>
      <c r="D99" s="79"/>
      <c r="E99" s="79"/>
      <c r="F99" s="419">
        <f>C99-E99</f>
        <v>0</v>
      </c>
    </row>
    <row r="100" spans="1:6" ht="15">
      <c r="A100" s="608">
        <v>2</v>
      </c>
      <c r="B100" s="609"/>
      <c r="C100" s="79"/>
      <c r="D100" s="79"/>
      <c r="E100" s="79"/>
      <c r="F100" s="419">
        <f aca="true" t="shared" si="8" ref="F100:F113">C100-E100</f>
        <v>0</v>
      </c>
    </row>
    <row r="101" spans="1:6" ht="15">
      <c r="A101" s="608">
        <v>3</v>
      </c>
      <c r="B101" s="609"/>
      <c r="C101" s="79"/>
      <c r="D101" s="79"/>
      <c r="E101" s="79"/>
      <c r="F101" s="419">
        <f t="shared" si="8"/>
        <v>0</v>
      </c>
    </row>
    <row r="102" spans="1:6" ht="15">
      <c r="A102" s="608">
        <v>4</v>
      </c>
      <c r="B102" s="609"/>
      <c r="C102" s="79"/>
      <c r="D102" s="79"/>
      <c r="E102" s="79"/>
      <c r="F102" s="419">
        <f t="shared" si="8"/>
        <v>0</v>
      </c>
    </row>
    <row r="103" spans="1:6" ht="15">
      <c r="A103" s="608">
        <v>5</v>
      </c>
      <c r="B103" s="609"/>
      <c r="C103" s="79"/>
      <c r="D103" s="79"/>
      <c r="E103" s="79"/>
      <c r="F103" s="419">
        <f t="shared" si="8"/>
        <v>0</v>
      </c>
    </row>
    <row r="104" spans="1:6" ht="15">
      <c r="A104" s="608">
        <v>6</v>
      </c>
      <c r="B104" s="609"/>
      <c r="C104" s="79"/>
      <c r="D104" s="79"/>
      <c r="E104" s="79"/>
      <c r="F104" s="419">
        <f t="shared" si="8"/>
        <v>0</v>
      </c>
    </row>
    <row r="105" spans="1:6" ht="15">
      <c r="A105" s="608">
        <v>7</v>
      </c>
      <c r="B105" s="609"/>
      <c r="C105" s="79"/>
      <c r="D105" s="79"/>
      <c r="E105" s="79"/>
      <c r="F105" s="419">
        <f t="shared" si="8"/>
        <v>0</v>
      </c>
    </row>
    <row r="106" spans="1:6" ht="15">
      <c r="A106" s="608">
        <v>8</v>
      </c>
      <c r="B106" s="609"/>
      <c r="C106" s="79"/>
      <c r="D106" s="79"/>
      <c r="E106" s="79"/>
      <c r="F106" s="419">
        <f t="shared" si="8"/>
        <v>0</v>
      </c>
    </row>
    <row r="107" spans="1:6" ht="15">
      <c r="A107" s="608">
        <v>9</v>
      </c>
      <c r="B107" s="609"/>
      <c r="C107" s="79"/>
      <c r="D107" s="79"/>
      <c r="E107" s="79"/>
      <c r="F107" s="419">
        <f t="shared" si="8"/>
        <v>0</v>
      </c>
    </row>
    <row r="108" spans="1:6" ht="15">
      <c r="A108" s="608">
        <v>10</v>
      </c>
      <c r="B108" s="609"/>
      <c r="C108" s="79"/>
      <c r="D108" s="79"/>
      <c r="E108" s="79"/>
      <c r="F108" s="419">
        <f t="shared" si="8"/>
        <v>0</v>
      </c>
    </row>
    <row r="109" spans="1:6" ht="15">
      <c r="A109" s="608">
        <v>11</v>
      </c>
      <c r="B109" s="609"/>
      <c r="C109" s="79"/>
      <c r="D109" s="79"/>
      <c r="E109" s="79"/>
      <c r="F109" s="419">
        <f t="shared" si="8"/>
        <v>0</v>
      </c>
    </row>
    <row r="110" spans="1:6" ht="15">
      <c r="A110" s="608">
        <v>12</v>
      </c>
      <c r="B110" s="609"/>
      <c r="C110" s="79"/>
      <c r="D110" s="79"/>
      <c r="E110" s="79"/>
      <c r="F110" s="419">
        <f t="shared" si="8"/>
        <v>0</v>
      </c>
    </row>
    <row r="111" spans="1:6" ht="15">
      <c r="A111" s="608">
        <v>13</v>
      </c>
      <c r="B111" s="609"/>
      <c r="C111" s="79"/>
      <c r="D111" s="79"/>
      <c r="E111" s="79"/>
      <c r="F111" s="419">
        <f t="shared" si="8"/>
        <v>0</v>
      </c>
    </row>
    <row r="112" spans="1:6" ht="15">
      <c r="A112" s="608">
        <v>14</v>
      </c>
      <c r="B112" s="609"/>
      <c r="C112" s="79"/>
      <c r="D112" s="79"/>
      <c r="E112" s="79"/>
      <c r="F112" s="419">
        <f t="shared" si="8"/>
        <v>0</v>
      </c>
    </row>
    <row r="113" spans="1:6" ht="15">
      <c r="A113" s="608">
        <v>15</v>
      </c>
      <c r="B113" s="609"/>
      <c r="C113" s="79"/>
      <c r="D113" s="79"/>
      <c r="E113" s="79"/>
      <c r="F113" s="419">
        <f t="shared" si="8"/>
        <v>0</v>
      </c>
    </row>
    <row r="114" spans="1:6" ht="17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 ht="15">
      <c r="A116" s="608">
        <v>1</v>
      </c>
      <c r="B116" s="609"/>
      <c r="C116" s="79"/>
      <c r="D116" s="79"/>
      <c r="E116" s="79"/>
      <c r="F116" s="419">
        <f>C116-E116</f>
        <v>0</v>
      </c>
    </row>
    <row r="117" spans="1:6" ht="15">
      <c r="A117" s="608">
        <v>2</v>
      </c>
      <c r="B117" s="609"/>
      <c r="C117" s="79"/>
      <c r="D117" s="79"/>
      <c r="E117" s="79"/>
      <c r="F117" s="419">
        <f aca="true" t="shared" si="9" ref="F117:F130">C117-E117</f>
        <v>0</v>
      </c>
    </row>
    <row r="118" spans="1:6" ht="15">
      <c r="A118" s="608">
        <v>3</v>
      </c>
      <c r="B118" s="609"/>
      <c r="C118" s="79"/>
      <c r="D118" s="79"/>
      <c r="E118" s="79"/>
      <c r="F118" s="419">
        <f t="shared" si="9"/>
        <v>0</v>
      </c>
    </row>
    <row r="119" spans="1:6" ht="15">
      <c r="A119" s="608">
        <v>4</v>
      </c>
      <c r="B119" s="609"/>
      <c r="C119" s="79"/>
      <c r="D119" s="79"/>
      <c r="E119" s="79"/>
      <c r="F119" s="419">
        <f t="shared" si="9"/>
        <v>0</v>
      </c>
    </row>
    <row r="120" spans="1:6" ht="15">
      <c r="A120" s="608">
        <v>5</v>
      </c>
      <c r="B120" s="609"/>
      <c r="C120" s="79"/>
      <c r="D120" s="79"/>
      <c r="E120" s="79"/>
      <c r="F120" s="419">
        <f t="shared" si="9"/>
        <v>0</v>
      </c>
    </row>
    <row r="121" spans="1:6" ht="15">
      <c r="A121" s="608">
        <v>6</v>
      </c>
      <c r="B121" s="609"/>
      <c r="C121" s="79"/>
      <c r="D121" s="79"/>
      <c r="E121" s="79"/>
      <c r="F121" s="419">
        <f t="shared" si="9"/>
        <v>0</v>
      </c>
    </row>
    <row r="122" spans="1:6" ht="15">
      <c r="A122" s="608">
        <v>7</v>
      </c>
      <c r="B122" s="609"/>
      <c r="C122" s="79"/>
      <c r="D122" s="79"/>
      <c r="E122" s="79"/>
      <c r="F122" s="419">
        <f t="shared" si="9"/>
        <v>0</v>
      </c>
    </row>
    <row r="123" spans="1:6" ht="15">
      <c r="A123" s="608">
        <v>8</v>
      </c>
      <c r="B123" s="609"/>
      <c r="C123" s="79"/>
      <c r="D123" s="79"/>
      <c r="E123" s="79"/>
      <c r="F123" s="419">
        <f t="shared" si="9"/>
        <v>0</v>
      </c>
    </row>
    <row r="124" spans="1:6" ht="15">
      <c r="A124" s="608">
        <v>9</v>
      </c>
      <c r="B124" s="609"/>
      <c r="C124" s="79"/>
      <c r="D124" s="79"/>
      <c r="E124" s="79"/>
      <c r="F124" s="419">
        <f t="shared" si="9"/>
        <v>0</v>
      </c>
    </row>
    <row r="125" spans="1:6" ht="15">
      <c r="A125" s="608">
        <v>10</v>
      </c>
      <c r="B125" s="609"/>
      <c r="C125" s="79"/>
      <c r="D125" s="79"/>
      <c r="E125" s="79"/>
      <c r="F125" s="419">
        <f t="shared" si="9"/>
        <v>0</v>
      </c>
    </row>
    <row r="126" spans="1:6" ht="15">
      <c r="A126" s="608">
        <v>11</v>
      </c>
      <c r="B126" s="609"/>
      <c r="C126" s="79"/>
      <c r="D126" s="79"/>
      <c r="E126" s="79"/>
      <c r="F126" s="419">
        <f t="shared" si="9"/>
        <v>0</v>
      </c>
    </row>
    <row r="127" spans="1:6" ht="15">
      <c r="A127" s="608">
        <v>12</v>
      </c>
      <c r="B127" s="609"/>
      <c r="C127" s="79"/>
      <c r="D127" s="79"/>
      <c r="E127" s="79"/>
      <c r="F127" s="419">
        <f t="shared" si="9"/>
        <v>0</v>
      </c>
    </row>
    <row r="128" spans="1:6" ht="15">
      <c r="A128" s="608">
        <v>13</v>
      </c>
      <c r="B128" s="609"/>
      <c r="C128" s="79"/>
      <c r="D128" s="79"/>
      <c r="E128" s="79"/>
      <c r="F128" s="419">
        <f t="shared" si="9"/>
        <v>0</v>
      </c>
    </row>
    <row r="129" spans="1:6" ht="15">
      <c r="A129" s="608">
        <v>14</v>
      </c>
      <c r="B129" s="609"/>
      <c r="C129" s="79"/>
      <c r="D129" s="79"/>
      <c r="E129" s="79"/>
      <c r="F129" s="419">
        <f t="shared" si="9"/>
        <v>0</v>
      </c>
    </row>
    <row r="130" spans="1:6" ht="15">
      <c r="A130" s="608">
        <v>15</v>
      </c>
      <c r="B130" s="609"/>
      <c r="C130" s="79"/>
      <c r="D130" s="79"/>
      <c r="E130" s="79"/>
      <c r="F130" s="419">
        <f t="shared" si="9"/>
        <v>0</v>
      </c>
    </row>
    <row r="131" spans="1:6" ht="17">
      <c r="A131" s="454" t="s">
        <v>797</v>
      </c>
      <c r="B131" s="455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7">
      <c r="A132" s="451" t="s">
        <v>799</v>
      </c>
      <c r="B132" s="455"/>
      <c r="C132" s="420"/>
      <c r="D132" s="420"/>
      <c r="E132" s="420"/>
      <c r="F132" s="420"/>
    </row>
    <row r="133" spans="1:6" ht="17">
      <c r="A133" s="608" t="s">
        <v>1001</v>
      </c>
      <c r="B133" s="609"/>
      <c r="C133" s="79">
        <v>17</v>
      </c>
      <c r="D133" s="79">
        <v>0.01</v>
      </c>
      <c r="E133" s="79">
        <f>+C133</f>
        <v>17</v>
      </c>
      <c r="F133" s="419">
        <f>C133-E133</f>
        <v>0</v>
      </c>
    </row>
    <row r="134" spans="1:6" ht="15">
      <c r="A134" s="608">
        <v>2</v>
      </c>
      <c r="B134" s="609"/>
      <c r="C134" s="79"/>
      <c r="D134" s="79"/>
      <c r="E134" s="79"/>
      <c r="F134" s="419">
        <f aca="true" t="shared" si="10" ref="F134:F147">C134-E134</f>
        <v>0</v>
      </c>
    </row>
    <row r="135" spans="1:6" ht="15">
      <c r="A135" s="608">
        <v>3</v>
      </c>
      <c r="B135" s="609"/>
      <c r="C135" s="79"/>
      <c r="D135" s="79"/>
      <c r="E135" s="79"/>
      <c r="F135" s="419">
        <f t="shared" si="10"/>
        <v>0</v>
      </c>
    </row>
    <row r="136" spans="1:6" ht="15">
      <c r="A136" s="608">
        <v>4</v>
      </c>
      <c r="B136" s="609"/>
      <c r="C136" s="79"/>
      <c r="D136" s="79"/>
      <c r="E136" s="79"/>
      <c r="F136" s="419">
        <f t="shared" si="10"/>
        <v>0</v>
      </c>
    </row>
    <row r="137" spans="1:6" ht="15">
      <c r="A137" s="608">
        <v>5</v>
      </c>
      <c r="B137" s="609"/>
      <c r="C137" s="79"/>
      <c r="D137" s="79"/>
      <c r="E137" s="79"/>
      <c r="F137" s="419">
        <f t="shared" si="10"/>
        <v>0</v>
      </c>
    </row>
    <row r="138" spans="1:6" ht="15">
      <c r="A138" s="608">
        <v>6</v>
      </c>
      <c r="B138" s="609"/>
      <c r="C138" s="79"/>
      <c r="D138" s="79"/>
      <c r="E138" s="79"/>
      <c r="F138" s="419">
        <f t="shared" si="10"/>
        <v>0</v>
      </c>
    </row>
    <row r="139" spans="1:6" ht="15">
      <c r="A139" s="608">
        <v>7</v>
      </c>
      <c r="B139" s="609"/>
      <c r="C139" s="79"/>
      <c r="D139" s="79"/>
      <c r="E139" s="79"/>
      <c r="F139" s="419">
        <f t="shared" si="10"/>
        <v>0</v>
      </c>
    </row>
    <row r="140" spans="1:6" ht="15">
      <c r="A140" s="608">
        <v>8</v>
      </c>
      <c r="B140" s="609"/>
      <c r="C140" s="79"/>
      <c r="D140" s="79"/>
      <c r="E140" s="79"/>
      <c r="F140" s="419">
        <f t="shared" si="10"/>
        <v>0</v>
      </c>
    </row>
    <row r="141" spans="1:6" ht="15">
      <c r="A141" s="608">
        <v>9</v>
      </c>
      <c r="B141" s="609"/>
      <c r="C141" s="79"/>
      <c r="D141" s="79"/>
      <c r="E141" s="79"/>
      <c r="F141" s="419">
        <f t="shared" si="10"/>
        <v>0</v>
      </c>
    </row>
    <row r="142" spans="1:6" ht="15">
      <c r="A142" s="608">
        <v>10</v>
      </c>
      <c r="B142" s="609"/>
      <c r="C142" s="79"/>
      <c r="D142" s="79"/>
      <c r="E142" s="79"/>
      <c r="F142" s="419">
        <f t="shared" si="10"/>
        <v>0</v>
      </c>
    </row>
    <row r="143" spans="1:6" ht="15">
      <c r="A143" s="608">
        <v>11</v>
      </c>
      <c r="B143" s="609"/>
      <c r="C143" s="79"/>
      <c r="D143" s="79"/>
      <c r="E143" s="79"/>
      <c r="F143" s="419">
        <f t="shared" si="10"/>
        <v>0</v>
      </c>
    </row>
    <row r="144" spans="1:6" ht="15">
      <c r="A144" s="608">
        <v>12</v>
      </c>
      <c r="B144" s="609"/>
      <c r="C144" s="79"/>
      <c r="D144" s="79"/>
      <c r="E144" s="79"/>
      <c r="F144" s="419">
        <f t="shared" si="10"/>
        <v>0</v>
      </c>
    </row>
    <row r="145" spans="1:6" ht="15">
      <c r="A145" s="608">
        <v>13</v>
      </c>
      <c r="B145" s="609"/>
      <c r="C145" s="79"/>
      <c r="D145" s="79"/>
      <c r="E145" s="79"/>
      <c r="F145" s="419">
        <f t="shared" si="10"/>
        <v>0</v>
      </c>
    </row>
    <row r="146" spans="1:6" ht="15">
      <c r="A146" s="608">
        <v>14</v>
      </c>
      <c r="B146" s="609"/>
      <c r="C146" s="79"/>
      <c r="D146" s="79"/>
      <c r="E146" s="79"/>
      <c r="F146" s="419">
        <f t="shared" si="10"/>
        <v>0</v>
      </c>
    </row>
    <row r="147" spans="1:6" ht="15">
      <c r="A147" s="608">
        <v>15</v>
      </c>
      <c r="B147" s="609"/>
      <c r="C147" s="79"/>
      <c r="D147" s="79"/>
      <c r="E147" s="79"/>
      <c r="F147" s="419">
        <f t="shared" si="10"/>
        <v>0</v>
      </c>
    </row>
    <row r="148" spans="1:6" ht="17">
      <c r="A148" s="454" t="s">
        <v>559</v>
      </c>
      <c r="B148" s="455" t="s">
        <v>807</v>
      </c>
      <c r="C148" s="421">
        <f>SUM(C133:C147)</f>
        <v>17</v>
      </c>
      <c r="D148" s="421"/>
      <c r="E148" s="421">
        <f>SUM(E133:E147)</f>
        <v>17</v>
      </c>
      <c r="F148" s="421">
        <f>SUM(F133:F147)</f>
        <v>0</v>
      </c>
    </row>
    <row r="149" spans="1:6" ht="17">
      <c r="A149" s="458" t="s">
        <v>808</v>
      </c>
      <c r="B149" s="455" t="s">
        <v>809</v>
      </c>
      <c r="C149" s="421">
        <f>C148+C131+C114+C97</f>
        <v>11794</v>
      </c>
      <c r="D149" s="421"/>
      <c r="E149" s="421">
        <f>E148+E131+E114+E97</f>
        <v>17</v>
      </c>
      <c r="F149" s="421">
        <f>F148+F131+F114+F97</f>
        <v>11777</v>
      </c>
    </row>
    <row r="150" spans="1:6" ht="15">
      <c r="A150" s="461"/>
      <c r="B150" s="462"/>
      <c r="C150" s="463"/>
      <c r="D150" s="463"/>
      <c r="E150" s="463"/>
      <c r="F150" s="463"/>
    </row>
    <row r="151" spans="1:8" ht="15">
      <c r="A151" s="621" t="s">
        <v>975</v>
      </c>
      <c r="B151" s="629">
        <f>pdeReportingDate</f>
        <v>45134</v>
      </c>
      <c r="C151" s="629"/>
      <c r="D151" s="629"/>
      <c r="E151" s="629"/>
      <c r="F151" s="629"/>
      <c r="G151" s="629"/>
      <c r="H151" s="629"/>
    </row>
    <row r="152" spans="1:8" ht="15">
      <c r="A152" s="621"/>
      <c r="B152" s="46"/>
      <c r="C152" s="46"/>
      <c r="D152" s="46"/>
      <c r="E152" s="46"/>
      <c r="F152" s="46"/>
      <c r="G152" s="46"/>
      <c r="H152" s="46"/>
    </row>
    <row r="153" spans="1:8" ht="15">
      <c r="A153" s="622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 ht="15">
      <c r="A154" s="622"/>
      <c r="B154" s="68"/>
      <c r="C154" s="68"/>
      <c r="D154" s="68"/>
      <c r="E154" s="68"/>
      <c r="F154" s="68"/>
      <c r="G154" s="68"/>
      <c r="H154" s="68"/>
    </row>
    <row r="155" spans="1:8" ht="15">
      <c r="A155" s="622" t="s">
        <v>920</v>
      </c>
      <c r="B155" s="631"/>
      <c r="C155" s="631"/>
      <c r="D155" s="631"/>
      <c r="E155" s="631"/>
      <c r="F155" s="631"/>
      <c r="G155" s="631"/>
      <c r="H155" s="631"/>
    </row>
    <row r="156" spans="1:8" ht="15">
      <c r="A156" s="623"/>
      <c r="B156" s="632" t="str">
        <f>+Начална!B17</f>
        <v>ОГНЯН ДОНЕВ</v>
      </c>
      <c r="C156" s="628"/>
      <c r="D156" s="628"/>
      <c r="E156" s="628"/>
      <c r="F156" s="516"/>
      <c r="G156" s="40"/>
      <c r="H156" s="37"/>
    </row>
    <row r="157" spans="1:8" ht="15">
      <c r="A157" s="623"/>
      <c r="B157" s="628"/>
      <c r="C157" s="628"/>
      <c r="D157" s="628"/>
      <c r="E157" s="628"/>
      <c r="F157" s="516"/>
      <c r="G157" s="40"/>
      <c r="H157" s="37"/>
    </row>
    <row r="158" spans="1:8" ht="15">
      <c r="A158" s="623"/>
      <c r="B158" s="628"/>
      <c r="C158" s="628"/>
      <c r="D158" s="628"/>
      <c r="E158" s="628"/>
      <c r="F158" s="516"/>
      <c r="G158" s="40"/>
      <c r="H158" s="37"/>
    </row>
    <row r="159" spans="1:8" ht="15">
      <c r="A159" s="623"/>
      <c r="B159" s="628"/>
      <c r="C159" s="628"/>
      <c r="D159" s="628"/>
      <c r="E159" s="628"/>
      <c r="F159" s="516"/>
      <c r="G159" s="40"/>
      <c r="H159" s="37"/>
    </row>
    <row r="160" spans="1:8" ht="15">
      <c r="A160" s="623"/>
      <c r="B160" s="628"/>
      <c r="C160" s="628"/>
      <c r="D160" s="628"/>
      <c r="E160" s="628"/>
      <c r="F160" s="516"/>
      <c r="G160" s="40"/>
      <c r="H160" s="37"/>
    </row>
    <row r="161" spans="1:8" ht="15">
      <c r="A161" s="623"/>
      <c r="B161" s="628"/>
      <c r="C161" s="628"/>
      <c r="D161" s="628"/>
      <c r="E161" s="628"/>
      <c r="F161" s="516"/>
      <c r="G161" s="40"/>
      <c r="H161" s="37"/>
    </row>
    <row r="162" spans="1:8" ht="15">
      <c r="A162" s="623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16383" man="1"/>
    <brk id="1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7"/>
  <sheetViews>
    <sheetView view="pageBreakPreview" zoomScale="80" zoomScaleSheetLayoutView="80" workbookViewId="0" topLeftCell="A18">
      <selection activeCell="H31" sqref="H3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">
      <c r="A4" s="64" t="str">
        <f>CONCATENATE("ЕИК по БУЛСТАТ: ",pdeBulstat)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">
      <c r="A5" s="64" t="str">
        <f>CONCATENATE("към ",TEXT(endDate,"dd.mm.yyyy")," г.")</f>
        <v>към 30.06.2023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7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17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7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7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7">
      <c r="A11" s="298" t="s">
        <v>521</v>
      </c>
      <c r="B11" s="282" t="s">
        <v>522</v>
      </c>
      <c r="C11" s="128" t="s">
        <v>523</v>
      </c>
      <c r="D11" s="289">
        <v>48390</v>
      </c>
      <c r="E11" s="289">
        <v>689</v>
      </c>
      <c r="F11" s="289">
        <v>6735</v>
      </c>
      <c r="G11" s="285">
        <f>D11+E11-F11</f>
        <v>42344</v>
      </c>
      <c r="H11" s="289"/>
      <c r="I11" s="289"/>
      <c r="J11" s="285">
        <f>G11+H11-I11</f>
        <v>42344</v>
      </c>
      <c r="K11" s="289">
        <v>4</v>
      </c>
      <c r="L11" s="289">
        <v>1</v>
      </c>
      <c r="M11" s="289"/>
      <c r="N11" s="285">
        <f>K11+L11-M11</f>
        <v>5</v>
      </c>
      <c r="O11" s="289"/>
      <c r="P11" s="289"/>
      <c r="Q11" s="285">
        <f aca="true" t="shared" si="0" ref="Q11:Q28">N11+O11-P11</f>
        <v>5</v>
      </c>
      <c r="R11" s="299">
        <f aca="true" t="shared" si="1" ref="R11:R28">J11-Q11</f>
        <v>42339</v>
      </c>
    </row>
    <row r="12" spans="1:18" ht="17">
      <c r="A12" s="298" t="s">
        <v>524</v>
      </c>
      <c r="B12" s="282" t="s">
        <v>525</v>
      </c>
      <c r="C12" s="128" t="s">
        <v>526</v>
      </c>
      <c r="D12" s="289">
        <v>138172</v>
      </c>
      <c r="E12" s="289">
        <v>1363</v>
      </c>
      <c r="F12" s="289">
        <v>3717</v>
      </c>
      <c r="G12" s="285">
        <f aca="true" t="shared" si="2" ref="G12:G42">D12+E12-F12</f>
        <v>135818</v>
      </c>
      <c r="H12" s="289"/>
      <c r="I12" s="289"/>
      <c r="J12" s="285">
        <f aca="true" t="shared" si="3" ref="J12:J42">G12+H12-I12</f>
        <v>135818</v>
      </c>
      <c r="K12" s="289">
        <v>50474</v>
      </c>
      <c r="L12" s="289">
        <v>3060</v>
      </c>
      <c r="M12" s="289">
        <v>3469</v>
      </c>
      <c r="N12" s="285">
        <f aca="true" t="shared" si="4" ref="N12:N42">K12+L12-M12</f>
        <v>50065</v>
      </c>
      <c r="O12" s="289"/>
      <c r="P12" s="289"/>
      <c r="Q12" s="285">
        <f t="shared" si="0"/>
        <v>50065</v>
      </c>
      <c r="R12" s="299">
        <f t="shared" si="1"/>
        <v>85753</v>
      </c>
    </row>
    <row r="13" spans="1:18" ht="17">
      <c r="A13" s="298" t="s">
        <v>527</v>
      </c>
      <c r="B13" s="282" t="s">
        <v>528</v>
      </c>
      <c r="C13" s="128" t="s">
        <v>529</v>
      </c>
      <c r="D13" s="289">
        <v>192408</v>
      </c>
      <c r="E13" s="289">
        <v>4792</v>
      </c>
      <c r="F13" s="289">
        <v>2374</v>
      </c>
      <c r="G13" s="285">
        <f t="shared" si="2"/>
        <v>194826</v>
      </c>
      <c r="H13" s="289">
        <v>20</v>
      </c>
      <c r="I13" s="289"/>
      <c r="J13" s="285">
        <f t="shared" si="3"/>
        <v>194846</v>
      </c>
      <c r="K13" s="289">
        <v>128376</v>
      </c>
      <c r="L13" s="289">
        <v>4567</v>
      </c>
      <c r="M13" s="289">
        <v>2353</v>
      </c>
      <c r="N13" s="285">
        <f t="shared" si="4"/>
        <v>130590</v>
      </c>
      <c r="O13" s="289"/>
      <c r="P13" s="289"/>
      <c r="Q13" s="285">
        <f t="shared" si="0"/>
        <v>130590</v>
      </c>
      <c r="R13" s="299">
        <f t="shared" si="1"/>
        <v>64256</v>
      </c>
    </row>
    <row r="14" spans="1:18" ht="17">
      <c r="A14" s="298" t="s">
        <v>530</v>
      </c>
      <c r="B14" s="282" t="s">
        <v>531</v>
      </c>
      <c r="C14" s="128" t="s">
        <v>532</v>
      </c>
      <c r="D14" s="289">
        <v>17982</v>
      </c>
      <c r="E14" s="289">
        <v>1194</v>
      </c>
      <c r="F14" s="289">
        <v>470</v>
      </c>
      <c r="G14" s="285">
        <f t="shared" si="2"/>
        <v>18706</v>
      </c>
      <c r="H14" s="289"/>
      <c r="I14" s="289"/>
      <c r="J14" s="285">
        <f t="shared" si="3"/>
        <v>18706</v>
      </c>
      <c r="K14" s="289">
        <v>9055</v>
      </c>
      <c r="L14" s="289">
        <v>543</v>
      </c>
      <c r="M14" s="289">
        <v>470</v>
      </c>
      <c r="N14" s="285">
        <f t="shared" si="4"/>
        <v>9128</v>
      </c>
      <c r="O14" s="289"/>
      <c r="P14" s="289"/>
      <c r="Q14" s="285">
        <f t="shared" si="0"/>
        <v>9128</v>
      </c>
      <c r="R14" s="299">
        <f t="shared" si="1"/>
        <v>9578</v>
      </c>
    </row>
    <row r="15" spans="1:18" ht="17">
      <c r="A15" s="298" t="s">
        <v>533</v>
      </c>
      <c r="B15" s="282" t="s">
        <v>534</v>
      </c>
      <c r="C15" s="128" t="s">
        <v>535</v>
      </c>
      <c r="D15" s="289">
        <v>9032</v>
      </c>
      <c r="E15" s="289">
        <v>545</v>
      </c>
      <c r="F15" s="289">
        <v>343</v>
      </c>
      <c r="G15" s="285">
        <f t="shared" si="2"/>
        <v>9234</v>
      </c>
      <c r="H15" s="289"/>
      <c r="I15" s="289"/>
      <c r="J15" s="285">
        <f t="shared" si="3"/>
        <v>9234</v>
      </c>
      <c r="K15" s="289">
        <v>6405</v>
      </c>
      <c r="L15" s="289">
        <v>688</v>
      </c>
      <c r="M15" s="289">
        <v>276</v>
      </c>
      <c r="N15" s="285">
        <f t="shared" si="4"/>
        <v>6817</v>
      </c>
      <c r="O15" s="289"/>
      <c r="P15" s="289"/>
      <c r="Q15" s="285">
        <f t="shared" si="0"/>
        <v>6817</v>
      </c>
      <c r="R15" s="299">
        <f t="shared" si="1"/>
        <v>2417</v>
      </c>
    </row>
    <row r="16" spans="1:18" ht="17">
      <c r="A16" s="320" t="s">
        <v>838</v>
      </c>
      <c r="B16" s="282" t="s">
        <v>536</v>
      </c>
      <c r="C16" s="128" t="s">
        <v>537</v>
      </c>
      <c r="D16" s="289">
        <v>12089</v>
      </c>
      <c r="E16" s="289">
        <v>205</v>
      </c>
      <c r="F16" s="289">
        <v>326</v>
      </c>
      <c r="G16" s="285">
        <f t="shared" si="2"/>
        <v>11968</v>
      </c>
      <c r="H16" s="289">
        <v>13</v>
      </c>
      <c r="I16" s="289"/>
      <c r="J16" s="285">
        <f t="shared" si="3"/>
        <v>11981</v>
      </c>
      <c r="K16" s="289">
        <v>10829</v>
      </c>
      <c r="L16" s="289">
        <v>259</v>
      </c>
      <c r="M16" s="289">
        <v>242</v>
      </c>
      <c r="N16" s="285">
        <f t="shared" si="4"/>
        <v>10846</v>
      </c>
      <c r="O16" s="289"/>
      <c r="P16" s="289"/>
      <c r="Q16" s="285">
        <f t="shared" si="0"/>
        <v>10846</v>
      </c>
      <c r="R16" s="299">
        <f t="shared" si="1"/>
        <v>1135</v>
      </c>
    </row>
    <row r="17" spans="1:18" ht="34">
      <c r="A17" s="298" t="s">
        <v>538</v>
      </c>
      <c r="B17" s="130" t="s">
        <v>539</v>
      </c>
      <c r="C17" s="129" t="s">
        <v>540</v>
      </c>
      <c r="D17" s="289">
        <v>4417</v>
      </c>
      <c r="E17" s="289">
        <v>4430</v>
      </c>
      <c r="F17" s="289">
        <v>5517</v>
      </c>
      <c r="G17" s="285">
        <f t="shared" si="2"/>
        <v>3330</v>
      </c>
      <c r="H17" s="289"/>
      <c r="I17" s="289"/>
      <c r="J17" s="285">
        <f t="shared" si="3"/>
        <v>3330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3330</v>
      </c>
    </row>
    <row r="18" spans="1:18" ht="17">
      <c r="A18" s="298" t="s">
        <v>541</v>
      </c>
      <c r="B18" s="130" t="s">
        <v>542</v>
      </c>
      <c r="C18" s="128" t="s">
        <v>543</v>
      </c>
      <c r="D18" s="289">
        <v>132</v>
      </c>
      <c r="E18" s="289"/>
      <c r="F18" s="289">
        <v>7</v>
      </c>
      <c r="G18" s="285">
        <f t="shared" si="2"/>
        <v>125</v>
      </c>
      <c r="H18" s="289"/>
      <c r="I18" s="289"/>
      <c r="J18" s="285">
        <f t="shared" si="3"/>
        <v>125</v>
      </c>
      <c r="K18" s="289">
        <v>109</v>
      </c>
      <c r="L18" s="289">
        <v>4</v>
      </c>
      <c r="M18" s="289">
        <v>7</v>
      </c>
      <c r="N18" s="285">
        <f t="shared" si="4"/>
        <v>106</v>
      </c>
      <c r="O18" s="289"/>
      <c r="P18" s="289"/>
      <c r="Q18" s="285">
        <f t="shared" si="0"/>
        <v>106</v>
      </c>
      <c r="R18" s="299">
        <f t="shared" si="1"/>
        <v>19</v>
      </c>
    </row>
    <row r="19" spans="1:18" ht="17">
      <c r="A19" s="298"/>
      <c r="B19" s="283" t="s">
        <v>544</v>
      </c>
      <c r="C19" s="131" t="s">
        <v>545</v>
      </c>
      <c r="D19" s="290">
        <f>SUM(D11:D18)</f>
        <v>422622</v>
      </c>
      <c r="E19" s="290">
        <f>SUM(E11:E18)</f>
        <v>13218</v>
      </c>
      <c r="F19" s="290">
        <f>SUM(F11:F18)</f>
        <v>19489</v>
      </c>
      <c r="G19" s="285">
        <f t="shared" si="2"/>
        <v>416351</v>
      </c>
      <c r="H19" s="290">
        <f>SUM(H11:H18)</f>
        <v>33</v>
      </c>
      <c r="I19" s="290">
        <f>SUM(I11:I18)</f>
        <v>0</v>
      </c>
      <c r="J19" s="285">
        <f t="shared" si="3"/>
        <v>416384</v>
      </c>
      <c r="K19" s="290">
        <f>SUM(K11:K18)</f>
        <v>205252</v>
      </c>
      <c r="L19" s="290">
        <f>SUM(L11:L18)</f>
        <v>9122</v>
      </c>
      <c r="M19" s="290">
        <f>SUM(M11:M18)</f>
        <v>6817</v>
      </c>
      <c r="N19" s="285">
        <f t="shared" si="4"/>
        <v>207557</v>
      </c>
      <c r="O19" s="290">
        <f>SUM(O11:O18)</f>
        <v>0</v>
      </c>
      <c r="P19" s="290">
        <f>SUM(P11:P18)</f>
        <v>0</v>
      </c>
      <c r="Q19" s="285">
        <f t="shared" si="0"/>
        <v>207557</v>
      </c>
      <c r="R19" s="299">
        <f t="shared" si="1"/>
        <v>208827</v>
      </c>
    </row>
    <row r="20" spans="1:18" ht="17">
      <c r="A20" s="300" t="s">
        <v>840</v>
      </c>
      <c r="B20" s="284" t="s">
        <v>546</v>
      </c>
      <c r="C20" s="131" t="s">
        <v>547</v>
      </c>
      <c r="D20" s="289">
        <v>49267</v>
      </c>
      <c r="E20" s="289">
        <v>220</v>
      </c>
      <c r="F20" s="289"/>
      <c r="G20" s="285">
        <f t="shared" si="2"/>
        <v>49487</v>
      </c>
      <c r="H20" s="289"/>
      <c r="I20" s="289"/>
      <c r="J20" s="285">
        <f t="shared" si="3"/>
        <v>49487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49487</v>
      </c>
    </row>
    <row r="21" spans="1:18" ht="1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7">
      <c r="A22" s="297" t="s">
        <v>829</v>
      </c>
      <c r="B22" s="284" t="s">
        <v>548</v>
      </c>
      <c r="C22" s="131" t="s">
        <v>549</v>
      </c>
      <c r="D22" s="289">
        <v>628</v>
      </c>
      <c r="E22" s="289"/>
      <c r="F22" s="289"/>
      <c r="G22" s="285">
        <f t="shared" si="2"/>
        <v>628</v>
      </c>
      <c r="H22" s="289"/>
      <c r="I22" s="289"/>
      <c r="J22" s="285">
        <f t="shared" si="3"/>
        <v>628</v>
      </c>
      <c r="K22" s="289">
        <v>104</v>
      </c>
      <c r="L22" s="289">
        <v>26</v>
      </c>
      <c r="M22" s="289"/>
      <c r="N22" s="285">
        <f t="shared" si="4"/>
        <v>130</v>
      </c>
      <c r="O22" s="289"/>
      <c r="P22" s="289"/>
      <c r="Q22" s="285">
        <f t="shared" si="0"/>
        <v>130</v>
      </c>
      <c r="R22" s="299">
        <f t="shared" si="1"/>
        <v>498</v>
      </c>
    </row>
    <row r="23" spans="1:18" ht="17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7">
      <c r="A24" s="298" t="s">
        <v>521</v>
      </c>
      <c r="B24" s="282" t="s">
        <v>552</v>
      </c>
      <c r="C24" s="128" t="s">
        <v>553</v>
      </c>
      <c r="D24" s="289">
        <v>9046</v>
      </c>
      <c r="E24" s="289">
        <v>76</v>
      </c>
      <c r="F24" s="289"/>
      <c r="G24" s="285">
        <f t="shared" si="2"/>
        <v>9122</v>
      </c>
      <c r="H24" s="289"/>
      <c r="I24" s="289"/>
      <c r="J24" s="285">
        <f t="shared" si="3"/>
        <v>9122</v>
      </c>
      <c r="K24" s="289">
        <v>7277</v>
      </c>
      <c r="L24" s="289">
        <v>249</v>
      </c>
      <c r="M24" s="289"/>
      <c r="N24" s="285">
        <f t="shared" si="4"/>
        <v>7526</v>
      </c>
      <c r="O24" s="289"/>
      <c r="P24" s="289"/>
      <c r="Q24" s="285">
        <f t="shared" si="0"/>
        <v>7526</v>
      </c>
      <c r="R24" s="299">
        <f t="shared" si="1"/>
        <v>1596</v>
      </c>
    </row>
    <row r="25" spans="1:18" ht="17">
      <c r="A25" s="298" t="s">
        <v>524</v>
      </c>
      <c r="B25" s="282" t="s">
        <v>554</v>
      </c>
      <c r="C25" s="128" t="s">
        <v>555</v>
      </c>
      <c r="D25" s="289">
        <v>4602</v>
      </c>
      <c r="E25" s="289">
        <v>66</v>
      </c>
      <c r="F25" s="289"/>
      <c r="G25" s="285">
        <f t="shared" si="2"/>
        <v>4668</v>
      </c>
      <c r="H25" s="289"/>
      <c r="I25" s="289"/>
      <c r="J25" s="285">
        <f t="shared" si="3"/>
        <v>4668</v>
      </c>
      <c r="K25" s="289">
        <v>4248</v>
      </c>
      <c r="L25" s="289">
        <v>119</v>
      </c>
      <c r="M25" s="289"/>
      <c r="N25" s="285">
        <f t="shared" si="4"/>
        <v>4367</v>
      </c>
      <c r="O25" s="289"/>
      <c r="P25" s="289"/>
      <c r="Q25" s="285">
        <f t="shared" si="0"/>
        <v>4367</v>
      </c>
      <c r="R25" s="299">
        <f t="shared" si="1"/>
        <v>301</v>
      </c>
    </row>
    <row r="26" spans="1:18" ht="17">
      <c r="A26" s="301" t="s">
        <v>527</v>
      </c>
      <c r="B26" s="130" t="s">
        <v>556</v>
      </c>
      <c r="C26" s="128" t="s">
        <v>557</v>
      </c>
      <c r="D26" s="289">
        <v>0</v>
      </c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7">
      <c r="A27" s="298" t="s">
        <v>530</v>
      </c>
      <c r="B27" s="132" t="s">
        <v>542</v>
      </c>
      <c r="C27" s="128" t="s">
        <v>558</v>
      </c>
      <c r="D27" s="289">
        <v>1356</v>
      </c>
      <c r="E27" s="289">
        <v>560</v>
      </c>
      <c r="F27" s="289">
        <v>120</v>
      </c>
      <c r="G27" s="285">
        <f t="shared" si="2"/>
        <v>1796</v>
      </c>
      <c r="H27" s="289"/>
      <c r="I27" s="289"/>
      <c r="J27" s="285">
        <f t="shared" si="3"/>
        <v>1796</v>
      </c>
      <c r="K27" s="289">
        <v>0</v>
      </c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1796</v>
      </c>
    </row>
    <row r="28" spans="1:18" ht="17">
      <c r="A28" s="298"/>
      <c r="B28" s="283" t="s">
        <v>559</v>
      </c>
      <c r="C28" s="133" t="s">
        <v>560</v>
      </c>
      <c r="D28" s="292">
        <f>SUM(D24:D27)</f>
        <v>15004</v>
      </c>
      <c r="E28" s="292">
        <f aca="true" t="shared" si="5" ref="E28:P28">SUM(E24:E27)</f>
        <v>702</v>
      </c>
      <c r="F28" s="292">
        <f t="shared" si="5"/>
        <v>120</v>
      </c>
      <c r="G28" s="293">
        <f t="shared" si="2"/>
        <v>15586</v>
      </c>
      <c r="H28" s="292">
        <f t="shared" si="5"/>
        <v>0</v>
      </c>
      <c r="I28" s="292">
        <f t="shared" si="5"/>
        <v>0</v>
      </c>
      <c r="J28" s="293">
        <f t="shared" si="3"/>
        <v>15586</v>
      </c>
      <c r="K28" s="292">
        <f t="shared" si="5"/>
        <v>11525</v>
      </c>
      <c r="L28" s="292">
        <f t="shared" si="5"/>
        <v>368</v>
      </c>
      <c r="M28" s="292">
        <f t="shared" si="5"/>
        <v>0</v>
      </c>
      <c r="N28" s="293">
        <f t="shared" si="4"/>
        <v>11893</v>
      </c>
      <c r="O28" s="292">
        <f t="shared" si="5"/>
        <v>0</v>
      </c>
      <c r="P28" s="292">
        <f t="shared" si="5"/>
        <v>0</v>
      </c>
      <c r="Q28" s="293">
        <f t="shared" si="0"/>
        <v>11893</v>
      </c>
      <c r="R28" s="302">
        <f t="shared" si="1"/>
        <v>3693</v>
      </c>
    </row>
    <row r="29" spans="1:18" ht="17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7">
      <c r="A30" s="298" t="s">
        <v>521</v>
      </c>
      <c r="B30" s="287" t="s">
        <v>561</v>
      </c>
      <c r="C30" s="135" t="s">
        <v>562</v>
      </c>
      <c r="D30" s="295">
        <f>SUM(D31:D34)</f>
        <v>164313</v>
      </c>
      <c r="E30" s="295">
        <f aca="true" t="shared" si="6" ref="E30:P30">SUM(E31:E34)</f>
        <v>1990</v>
      </c>
      <c r="F30" s="295">
        <f t="shared" si="6"/>
        <v>292</v>
      </c>
      <c r="G30" s="295">
        <f t="shared" si="2"/>
        <v>166011</v>
      </c>
      <c r="H30" s="295">
        <f t="shared" si="6"/>
        <v>1967</v>
      </c>
      <c r="I30" s="295">
        <f t="shared" si="6"/>
        <v>1463</v>
      </c>
      <c r="J30" s="295">
        <f t="shared" si="3"/>
        <v>166515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166515</v>
      </c>
    </row>
    <row r="31" spans="1:18" ht="17">
      <c r="A31" s="298"/>
      <c r="B31" s="282" t="s">
        <v>108</v>
      </c>
      <c r="C31" s="128" t="s">
        <v>563</v>
      </c>
      <c r="D31" s="289">
        <v>90235</v>
      </c>
      <c r="E31" s="289">
        <v>544</v>
      </c>
      <c r="F31" s="289">
        <v>2</v>
      </c>
      <c r="G31" s="285">
        <f t="shared" si="2"/>
        <v>90777</v>
      </c>
      <c r="H31" s="289"/>
      <c r="I31" s="289"/>
      <c r="J31" s="285">
        <f t="shared" si="3"/>
        <v>90777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90777</v>
      </c>
    </row>
    <row r="32" spans="1:18" ht="17">
      <c r="A32" s="298"/>
      <c r="B32" s="282" t="s">
        <v>110</v>
      </c>
      <c r="C32" s="128" t="s">
        <v>564</v>
      </c>
      <c r="D32" s="289">
        <v>0</v>
      </c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7">
      <c r="A33" s="298"/>
      <c r="B33" s="282" t="s">
        <v>113</v>
      </c>
      <c r="C33" s="128" t="s">
        <v>565</v>
      </c>
      <c r="D33" s="289">
        <v>69372</v>
      </c>
      <c r="E33" s="289">
        <v>101</v>
      </c>
      <c r="F33" s="289">
        <v>5</v>
      </c>
      <c r="G33" s="285">
        <f t="shared" si="2"/>
        <v>69468</v>
      </c>
      <c r="H33" s="289"/>
      <c r="I33" s="289"/>
      <c r="J33" s="285">
        <f t="shared" si="3"/>
        <v>69468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69468</v>
      </c>
    </row>
    <row r="34" spans="1:18" ht="17">
      <c r="A34" s="298"/>
      <c r="B34" s="282" t="s">
        <v>115</v>
      </c>
      <c r="C34" s="128" t="s">
        <v>566</v>
      </c>
      <c r="D34" s="289">
        <v>4706</v>
      </c>
      <c r="E34" s="289">
        <v>1345</v>
      </c>
      <c r="F34" s="289">
        <v>285</v>
      </c>
      <c r="G34" s="285">
        <f t="shared" si="2"/>
        <v>5766</v>
      </c>
      <c r="H34" s="289">
        <v>1967</v>
      </c>
      <c r="I34" s="289">
        <v>1463</v>
      </c>
      <c r="J34" s="285">
        <f t="shared" si="3"/>
        <v>6270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6270</v>
      </c>
    </row>
    <row r="35" spans="1:18" ht="17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7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7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7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7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7">
      <c r="A40" s="298" t="s">
        <v>527</v>
      </c>
      <c r="B40" s="282" t="s">
        <v>542</v>
      </c>
      <c r="C40" s="128" t="s">
        <v>576</v>
      </c>
      <c r="D40" s="289">
        <v>0</v>
      </c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7">
      <c r="A41" s="298"/>
      <c r="B41" s="283" t="s">
        <v>577</v>
      </c>
      <c r="C41" s="131" t="s">
        <v>578</v>
      </c>
      <c r="D41" s="290">
        <f>D30+D35+D40</f>
        <v>164313</v>
      </c>
      <c r="E41" s="290">
        <f aca="true" t="shared" si="10" ref="E41:P41">E30+E35+E40</f>
        <v>1990</v>
      </c>
      <c r="F41" s="290">
        <f t="shared" si="10"/>
        <v>292</v>
      </c>
      <c r="G41" s="285">
        <f t="shared" si="2"/>
        <v>166011</v>
      </c>
      <c r="H41" s="290">
        <f t="shared" si="10"/>
        <v>1967</v>
      </c>
      <c r="I41" s="290">
        <f t="shared" si="10"/>
        <v>1463</v>
      </c>
      <c r="J41" s="285">
        <f t="shared" si="3"/>
        <v>166515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166515</v>
      </c>
    </row>
    <row r="42" spans="1:18" ht="17">
      <c r="A42" s="300" t="s">
        <v>579</v>
      </c>
      <c r="B42" s="288" t="s">
        <v>580</v>
      </c>
      <c r="C42" s="131" t="s">
        <v>581</v>
      </c>
      <c r="D42" s="289">
        <v>768</v>
      </c>
      <c r="E42" s="289"/>
      <c r="F42" s="289"/>
      <c r="G42" s="285">
        <f t="shared" si="2"/>
        <v>768</v>
      </c>
      <c r="H42" s="289"/>
      <c r="I42" s="289"/>
      <c r="J42" s="285">
        <f t="shared" si="3"/>
        <v>768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768</v>
      </c>
    </row>
    <row r="43" spans="1:18" ht="18" thickBot="1">
      <c r="A43" s="305"/>
      <c r="B43" s="306" t="s">
        <v>582</v>
      </c>
      <c r="C43" s="307" t="s">
        <v>583</v>
      </c>
      <c r="D43" s="308">
        <f>D19+D20+D22+D28+D41+D42</f>
        <v>652602</v>
      </c>
      <c r="E43" s="308">
        <f>E19+E20+E22+E28+E41+E42</f>
        <v>16130</v>
      </c>
      <c r="F43" s="308">
        <f aca="true" t="shared" si="11" ref="F43:R43">F19+F20+F22+F28+F41+F42</f>
        <v>19901</v>
      </c>
      <c r="G43" s="308">
        <f t="shared" si="11"/>
        <v>648831</v>
      </c>
      <c r="H43" s="308">
        <f t="shared" si="11"/>
        <v>2000</v>
      </c>
      <c r="I43" s="308">
        <f t="shared" si="11"/>
        <v>1463</v>
      </c>
      <c r="J43" s="308">
        <f t="shared" si="11"/>
        <v>649368</v>
      </c>
      <c r="K43" s="308">
        <f t="shared" si="11"/>
        <v>216881</v>
      </c>
      <c r="L43" s="308">
        <f t="shared" si="11"/>
        <v>9516</v>
      </c>
      <c r="M43" s="308">
        <f t="shared" si="11"/>
        <v>6817</v>
      </c>
      <c r="N43" s="308">
        <f t="shared" si="11"/>
        <v>219580</v>
      </c>
      <c r="O43" s="308">
        <f t="shared" si="11"/>
        <v>0</v>
      </c>
      <c r="P43" s="308">
        <f t="shared" si="11"/>
        <v>0</v>
      </c>
      <c r="Q43" s="308">
        <f t="shared" si="11"/>
        <v>219580</v>
      </c>
      <c r="R43" s="309">
        <f t="shared" si="11"/>
        <v>429788</v>
      </c>
    </row>
    <row r="44" spans="1:18" ht="15">
      <c r="A44" s="467"/>
      <c r="B44" s="467"/>
      <c r="C44" s="467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">
      <c r="A45" s="467"/>
      <c r="B45" s="467" t="s">
        <v>584</v>
      </c>
      <c r="C45" s="467"/>
      <c r="D45" s="470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 ht="15">
      <c r="A46" s="467"/>
      <c r="B46" s="621" t="s">
        <v>975</v>
      </c>
      <c r="C46" s="629">
        <f>pdeReportingDate</f>
        <v>45134</v>
      </c>
      <c r="D46" s="629"/>
      <c r="E46" s="629"/>
      <c r="F46" s="629"/>
      <c r="G46" s="629"/>
      <c r="H46" s="629"/>
      <c r="I46" s="629"/>
      <c r="J46" s="471"/>
      <c r="K46" s="471"/>
      <c r="L46" s="471"/>
      <c r="M46" s="471"/>
      <c r="N46" s="471"/>
      <c r="O46" s="471"/>
      <c r="P46" s="471"/>
      <c r="Q46" s="471"/>
      <c r="R46" s="471"/>
    </row>
    <row r="47" spans="2:9" ht="15">
      <c r="B47" s="621"/>
      <c r="C47" s="46"/>
      <c r="D47" s="46"/>
      <c r="E47" s="46"/>
      <c r="F47" s="46"/>
      <c r="G47" s="46"/>
      <c r="H47" s="46"/>
      <c r="I47" s="46"/>
    </row>
    <row r="48" spans="2:9" ht="15">
      <c r="B48" s="622" t="s">
        <v>8</v>
      </c>
      <c r="C48" s="630" t="str">
        <f>authorName</f>
        <v>ЙОРДАНКА ПЕТКОВА</v>
      </c>
      <c r="D48" s="630"/>
      <c r="E48" s="630"/>
      <c r="F48" s="630"/>
      <c r="G48" s="630"/>
      <c r="H48" s="630"/>
      <c r="I48" s="630"/>
    </row>
    <row r="49" spans="2:9" ht="15">
      <c r="B49" s="622"/>
      <c r="C49" s="68"/>
      <c r="D49" s="68"/>
      <c r="E49" s="68"/>
      <c r="F49" s="68"/>
      <c r="G49" s="68"/>
      <c r="H49" s="68"/>
      <c r="I49" s="68"/>
    </row>
    <row r="50" spans="2:9" ht="15">
      <c r="B50" s="622" t="s">
        <v>920</v>
      </c>
      <c r="C50" s="631"/>
      <c r="D50" s="631"/>
      <c r="E50" s="631"/>
      <c r="F50" s="631"/>
      <c r="G50" s="631"/>
      <c r="H50" s="631"/>
      <c r="I50" s="631"/>
    </row>
    <row r="51" spans="2:9" ht="15">
      <c r="B51" s="623"/>
      <c r="C51" s="632" t="str">
        <f>+Начална!B17</f>
        <v>ОГНЯН ДОНЕВ</v>
      </c>
      <c r="D51" s="628"/>
      <c r="E51" s="628"/>
      <c r="F51" s="628"/>
      <c r="G51" s="516"/>
      <c r="H51" s="40"/>
      <c r="I51" s="37"/>
    </row>
    <row r="52" spans="2:9" ht="15">
      <c r="B52" s="623"/>
      <c r="C52" s="628"/>
      <c r="D52" s="628"/>
      <c r="E52" s="628"/>
      <c r="F52" s="628"/>
      <c r="G52" s="516"/>
      <c r="H52" s="40"/>
      <c r="I52" s="37"/>
    </row>
    <row r="53" spans="2:9" ht="15">
      <c r="B53" s="623"/>
      <c r="C53" s="628"/>
      <c r="D53" s="628"/>
      <c r="E53" s="628"/>
      <c r="F53" s="628"/>
      <c r="G53" s="516"/>
      <c r="H53" s="40"/>
      <c r="I53" s="37"/>
    </row>
    <row r="54" spans="2:9" ht="15">
      <c r="B54" s="623"/>
      <c r="C54" s="628"/>
      <c r="D54" s="628"/>
      <c r="E54" s="628"/>
      <c r="F54" s="628"/>
      <c r="G54" s="516"/>
      <c r="H54" s="40"/>
      <c r="I54" s="37"/>
    </row>
    <row r="55" spans="2:9" ht="15">
      <c r="B55" s="623"/>
      <c r="C55" s="628"/>
      <c r="D55" s="628"/>
      <c r="E55" s="628"/>
      <c r="F55" s="628"/>
      <c r="G55" s="516"/>
      <c r="H55" s="40"/>
      <c r="I55" s="37"/>
    </row>
    <row r="56" spans="2:9" ht="15">
      <c r="B56" s="623"/>
      <c r="C56" s="628"/>
      <c r="D56" s="628"/>
      <c r="E56" s="628"/>
      <c r="F56" s="628"/>
      <c r="G56" s="516"/>
      <c r="H56" s="40"/>
      <c r="I56" s="37"/>
    </row>
    <row r="57" spans="2:9" ht="15">
      <c r="B57" s="623"/>
      <c r="C57" s="628"/>
      <c r="D57" s="628"/>
      <c r="E57" s="628"/>
      <c r="F57" s="628"/>
      <c r="G57" s="516"/>
      <c r="H57" s="40"/>
      <c r="I57" s="37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22"/>
  <sheetViews>
    <sheetView view="pageBreakPreview" zoomScale="70" zoomScaleSheetLayoutView="70" workbookViewId="0" topLeftCell="A86">
      <selection activeCell="C98" sqref="C98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922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 ht="15">
      <c r="A4" s="64" t="str">
        <f>CONCATENATE("ЕИК по БУЛСТАТ: ",pdeBulstat)</f>
        <v>ЕИК по БУЛСТАТ: 831902088</v>
      </c>
      <c r="B4" s="35"/>
      <c r="C4" s="21"/>
      <c r="D4" s="26"/>
      <c r="E4" s="26"/>
      <c r="F4" s="26"/>
    </row>
    <row r="5" spans="1:5" ht="17">
      <c r="A5" s="65" t="str">
        <f>CONCATENATE("към ",TEXT(endDate,"dd.mm.yyyy")," г.")</f>
        <v>към 30.06.2023 г.</v>
      </c>
      <c r="B5" s="440"/>
      <c r="C5" s="93"/>
      <c r="D5" s="67"/>
      <c r="E5" s="68"/>
    </row>
    <row r="6" spans="1:5" ht="15">
      <c r="A6" s="13"/>
      <c r="B6" s="13"/>
      <c r="D6" s="67"/>
      <c r="E6" s="70"/>
    </row>
    <row r="7" spans="1:5" ht="18" thickBot="1">
      <c r="A7" s="105" t="s">
        <v>585</v>
      </c>
      <c r="C7" s="13"/>
      <c r="D7" s="13"/>
      <c r="E7" s="30" t="s">
        <v>820</v>
      </c>
    </row>
    <row r="8" spans="1:6" s="95" customFormat="1" ht="17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7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8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8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7">
      <c r="A12" s="332" t="s">
        <v>593</v>
      </c>
      <c r="B12" s="323"/>
      <c r="C12" s="341"/>
      <c r="D12" s="341"/>
      <c r="E12" s="333"/>
      <c r="F12" s="112"/>
    </row>
    <row r="13" spans="1:6" ht="17">
      <c r="A13" s="329" t="s">
        <v>594</v>
      </c>
      <c r="B13" s="114" t="s">
        <v>595</v>
      </c>
      <c r="C13" s="321">
        <f>SUM(C14:C16)</f>
        <v>72179</v>
      </c>
      <c r="D13" s="321">
        <f>SUM(D14:D16)</f>
        <v>0</v>
      </c>
      <c r="E13" s="328">
        <f>SUM(E14:E16)</f>
        <v>72179</v>
      </c>
      <c r="F13" s="112"/>
    </row>
    <row r="14" spans="1:6" ht="17">
      <c r="A14" s="329" t="s">
        <v>596</v>
      </c>
      <c r="B14" s="114" t="s">
        <v>597</v>
      </c>
      <c r="C14" s="327">
        <v>67843</v>
      </c>
      <c r="D14" s="327"/>
      <c r="E14" s="328">
        <f aca="true" t="shared" si="0" ref="E14:E44">C14-D14</f>
        <v>67843</v>
      </c>
      <c r="F14" s="112"/>
    </row>
    <row r="15" spans="1:6" ht="17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7">
      <c r="A16" s="329" t="s">
        <v>600</v>
      </c>
      <c r="B16" s="114" t="s">
        <v>601</v>
      </c>
      <c r="C16" s="327">
        <v>4336</v>
      </c>
      <c r="D16" s="327"/>
      <c r="E16" s="328">
        <f t="shared" si="0"/>
        <v>4336</v>
      </c>
      <c r="F16" s="112"/>
    </row>
    <row r="17" spans="1:6" ht="17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7">
      <c r="A18" s="329" t="s">
        <v>604</v>
      </c>
      <c r="B18" s="114" t="s">
        <v>605</v>
      </c>
      <c r="C18" s="321">
        <f>+C19+C20</f>
        <v>3458</v>
      </c>
      <c r="D18" s="321">
        <f>+D19+D20</f>
        <v>0</v>
      </c>
      <c r="E18" s="328">
        <f t="shared" si="0"/>
        <v>3458</v>
      </c>
      <c r="F18" s="112"/>
    </row>
    <row r="19" spans="1:6" ht="17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7">
      <c r="A20" s="329" t="s">
        <v>600</v>
      </c>
      <c r="B20" s="114" t="s">
        <v>608</v>
      </c>
      <c r="C20" s="327">
        <v>3458</v>
      </c>
      <c r="D20" s="327"/>
      <c r="E20" s="328">
        <f t="shared" si="0"/>
        <v>3458</v>
      </c>
      <c r="F20" s="112"/>
    </row>
    <row r="21" spans="1:6" ht="18" thickBot="1">
      <c r="A21" s="342" t="s">
        <v>609</v>
      </c>
      <c r="B21" s="343" t="s">
        <v>610</v>
      </c>
      <c r="C21" s="390">
        <f>C13+C17+C18</f>
        <v>75637</v>
      </c>
      <c r="D21" s="390">
        <f>D13+D17+D18</f>
        <v>0</v>
      </c>
      <c r="E21" s="391">
        <f>E13+E17+E18</f>
        <v>75637</v>
      </c>
      <c r="F21" s="112"/>
    </row>
    <row r="22" spans="1:6" ht="17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7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7" thickBot="1">
      <c r="A24" s="345"/>
      <c r="B24" s="330"/>
      <c r="C24" s="331"/>
      <c r="D24" s="331"/>
      <c r="E24" s="346"/>
      <c r="F24" s="112"/>
    </row>
    <row r="25" spans="1:6" ht="17">
      <c r="A25" s="338" t="s">
        <v>614</v>
      </c>
      <c r="B25" s="344"/>
      <c r="C25" s="339"/>
      <c r="D25" s="339"/>
      <c r="E25" s="340"/>
      <c r="F25" s="112"/>
    </row>
    <row r="26" spans="1:6" ht="17">
      <c r="A26" s="329" t="s">
        <v>615</v>
      </c>
      <c r="B26" s="114" t="s">
        <v>616</v>
      </c>
      <c r="C26" s="321">
        <f>SUM(C27:C29)</f>
        <v>88194</v>
      </c>
      <c r="D26" s="321">
        <f>SUM(D27:D29)</f>
        <v>88194</v>
      </c>
      <c r="E26" s="328">
        <f>SUM(E27:E29)</f>
        <v>0</v>
      </c>
      <c r="F26" s="112"/>
    </row>
    <row r="27" spans="1:6" ht="17">
      <c r="A27" s="329" t="s">
        <v>617</v>
      </c>
      <c r="B27" s="114" t="s">
        <v>618</v>
      </c>
      <c r="C27" s="327">
        <v>20643</v>
      </c>
      <c r="D27" s="327">
        <f>+C27</f>
        <v>20643</v>
      </c>
      <c r="E27" s="328">
        <f t="shared" si="0"/>
        <v>0</v>
      </c>
      <c r="F27" s="112"/>
    </row>
    <row r="28" spans="1:6" ht="17">
      <c r="A28" s="329" t="s">
        <v>619</v>
      </c>
      <c r="B28" s="114" t="s">
        <v>620</v>
      </c>
      <c r="C28" s="327">
        <v>65779</v>
      </c>
      <c r="D28" s="327">
        <f aca="true" t="shared" si="1" ref="D28:D44">+C28</f>
        <v>65779</v>
      </c>
      <c r="E28" s="328">
        <f t="shared" si="0"/>
        <v>0</v>
      </c>
      <c r="F28" s="112"/>
    </row>
    <row r="29" spans="1:6" ht="17">
      <c r="A29" s="329" t="s">
        <v>621</v>
      </c>
      <c r="B29" s="114" t="s">
        <v>622</v>
      </c>
      <c r="C29" s="327">
        <v>1772</v>
      </c>
      <c r="D29" s="327">
        <f t="shared" si="1"/>
        <v>1772</v>
      </c>
      <c r="E29" s="328">
        <f t="shared" si="0"/>
        <v>0</v>
      </c>
      <c r="F29" s="112"/>
    </row>
    <row r="30" spans="1:6" ht="17">
      <c r="A30" s="329" t="s">
        <v>623</v>
      </c>
      <c r="B30" s="114" t="s">
        <v>624</v>
      </c>
      <c r="C30" s="327">
        <v>24047</v>
      </c>
      <c r="D30" s="327">
        <f t="shared" si="1"/>
        <v>24047</v>
      </c>
      <c r="E30" s="328">
        <f t="shared" si="0"/>
        <v>0</v>
      </c>
      <c r="F30" s="112"/>
    </row>
    <row r="31" spans="1:6" ht="17">
      <c r="A31" s="329" t="s">
        <v>625</v>
      </c>
      <c r="B31" s="114" t="s">
        <v>626</v>
      </c>
      <c r="C31" s="327">
        <v>3304</v>
      </c>
      <c r="D31" s="327">
        <f t="shared" si="1"/>
        <v>3304</v>
      </c>
      <c r="E31" s="328">
        <f t="shared" si="0"/>
        <v>0</v>
      </c>
      <c r="F31" s="112"/>
    </row>
    <row r="32" spans="1:6" ht="17">
      <c r="A32" s="329" t="s">
        <v>627</v>
      </c>
      <c r="B32" s="114" t="s">
        <v>628</v>
      </c>
      <c r="C32" s="327">
        <v>11177</v>
      </c>
      <c r="D32" s="327">
        <f t="shared" si="1"/>
        <v>11177</v>
      </c>
      <c r="E32" s="328">
        <f t="shared" si="0"/>
        <v>0</v>
      </c>
      <c r="F32" s="112"/>
    </row>
    <row r="33" spans="1:6" ht="17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 ht="17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 ht="17">
      <c r="A35" s="329" t="s">
        <v>633</v>
      </c>
      <c r="B35" s="114" t="s">
        <v>634</v>
      </c>
      <c r="C35" s="321">
        <f>SUM(C36:C39)</f>
        <v>4277</v>
      </c>
      <c r="D35" s="321">
        <f>SUM(D36:D39)</f>
        <v>4277</v>
      </c>
      <c r="E35" s="328">
        <f>SUM(E36:E39)</f>
        <v>0</v>
      </c>
      <c r="F35" s="112"/>
    </row>
    <row r="36" spans="1:6" ht="17">
      <c r="A36" s="329" t="s">
        <v>635</v>
      </c>
      <c r="B36" s="114" t="s">
        <v>636</v>
      </c>
      <c r="C36" s="327">
        <v>0</v>
      </c>
      <c r="D36" s="327">
        <f t="shared" si="1"/>
        <v>0</v>
      </c>
      <c r="E36" s="328">
        <f t="shared" si="0"/>
        <v>0</v>
      </c>
      <c r="F36" s="112"/>
    </row>
    <row r="37" spans="1:6" ht="17">
      <c r="A37" s="329" t="s">
        <v>637</v>
      </c>
      <c r="B37" s="114" t="s">
        <v>638</v>
      </c>
      <c r="C37" s="327">
        <v>0</v>
      </c>
      <c r="D37" s="327">
        <f t="shared" si="1"/>
        <v>0</v>
      </c>
      <c r="E37" s="328">
        <f t="shared" si="0"/>
        <v>0</v>
      </c>
      <c r="F37" s="112"/>
    </row>
    <row r="38" spans="1:6" ht="17">
      <c r="A38" s="329" t="s">
        <v>639</v>
      </c>
      <c r="B38" s="114" t="s">
        <v>640</v>
      </c>
      <c r="C38" s="327">
        <v>0</v>
      </c>
      <c r="D38" s="327">
        <f t="shared" si="1"/>
        <v>0</v>
      </c>
      <c r="E38" s="328">
        <f t="shared" si="0"/>
        <v>0</v>
      </c>
      <c r="F38" s="112"/>
    </row>
    <row r="39" spans="1:6" ht="17">
      <c r="A39" s="329" t="s">
        <v>641</v>
      </c>
      <c r="B39" s="114" t="s">
        <v>642</v>
      </c>
      <c r="C39" s="327">
        <v>4277</v>
      </c>
      <c r="D39" s="327">
        <f t="shared" si="1"/>
        <v>4277</v>
      </c>
      <c r="E39" s="328">
        <f t="shared" si="0"/>
        <v>0</v>
      </c>
      <c r="F39" s="112"/>
    </row>
    <row r="40" spans="1:6" ht="17">
      <c r="A40" s="329" t="s">
        <v>643</v>
      </c>
      <c r="B40" s="114" t="s">
        <v>644</v>
      </c>
      <c r="C40" s="321">
        <f>SUM(C41:C44)</f>
        <v>492</v>
      </c>
      <c r="D40" s="321">
        <f>SUM(D41:D44)</f>
        <v>492</v>
      </c>
      <c r="E40" s="328">
        <f>SUM(E41:E44)</f>
        <v>0</v>
      </c>
      <c r="F40" s="112"/>
    </row>
    <row r="41" spans="1:6" ht="17">
      <c r="A41" s="329" t="s">
        <v>645</v>
      </c>
      <c r="B41" s="114" t="s">
        <v>646</v>
      </c>
      <c r="C41" s="327">
        <v>0</v>
      </c>
      <c r="D41" s="327">
        <f t="shared" si="1"/>
        <v>0</v>
      </c>
      <c r="E41" s="328">
        <f t="shared" si="0"/>
        <v>0</v>
      </c>
      <c r="F41" s="112"/>
    </row>
    <row r="42" spans="1:6" ht="17">
      <c r="A42" s="329" t="s">
        <v>647</v>
      </c>
      <c r="B42" s="114" t="s">
        <v>648</v>
      </c>
      <c r="C42" s="327">
        <v>0</v>
      </c>
      <c r="D42" s="327">
        <f t="shared" si="1"/>
        <v>0</v>
      </c>
      <c r="E42" s="328">
        <f t="shared" si="0"/>
        <v>0</v>
      </c>
      <c r="F42" s="112"/>
    </row>
    <row r="43" spans="1:6" ht="17">
      <c r="A43" s="329" t="s">
        <v>649</v>
      </c>
      <c r="B43" s="114" t="s">
        <v>650</v>
      </c>
      <c r="C43" s="327">
        <v>0</v>
      </c>
      <c r="D43" s="327">
        <f t="shared" si="1"/>
        <v>0</v>
      </c>
      <c r="E43" s="328">
        <f t="shared" si="0"/>
        <v>0</v>
      </c>
      <c r="F43" s="112"/>
    </row>
    <row r="44" spans="1:6" ht="17">
      <c r="A44" s="329" t="s">
        <v>651</v>
      </c>
      <c r="B44" s="114" t="s">
        <v>652</v>
      </c>
      <c r="C44" s="327">
        <v>492</v>
      </c>
      <c r="D44" s="327">
        <f t="shared" si="1"/>
        <v>492</v>
      </c>
      <c r="E44" s="328">
        <f t="shared" si="0"/>
        <v>0</v>
      </c>
      <c r="F44" s="112"/>
    </row>
    <row r="45" spans="1:6" ht="18" thickBot="1">
      <c r="A45" s="347" t="s">
        <v>653</v>
      </c>
      <c r="B45" s="348" t="s">
        <v>654</v>
      </c>
      <c r="C45" s="388">
        <f>C26+C30+C31+C33+C32+C34+C35+C40</f>
        <v>131491</v>
      </c>
      <c r="D45" s="388">
        <f>D26+D30+D31+D33+D32+D34+D35+D40</f>
        <v>131491</v>
      </c>
      <c r="E45" s="389">
        <f>E26+E30+E31+E33+E32+E34+E35+E40</f>
        <v>0</v>
      </c>
      <c r="F45" s="112"/>
    </row>
    <row r="46" spans="1:6" ht="18" thickBot="1">
      <c r="A46" s="349" t="s">
        <v>655</v>
      </c>
      <c r="B46" s="350" t="s">
        <v>656</v>
      </c>
      <c r="C46" s="394">
        <f>C45+C23+C21+C11</f>
        <v>207128</v>
      </c>
      <c r="D46" s="394">
        <f>D45+D23+D21+D11</f>
        <v>131491</v>
      </c>
      <c r="E46" s="395">
        <f>E45+E23+E21+E11</f>
        <v>75637</v>
      </c>
      <c r="F46" s="112"/>
    </row>
    <row r="47" spans="1:6" ht="15">
      <c r="A47" s="105"/>
      <c r="B47" s="116"/>
      <c r="C47" s="117"/>
      <c r="D47" s="117"/>
      <c r="E47" s="117"/>
      <c r="F47" s="112"/>
    </row>
    <row r="48" spans="1:6" ht="15">
      <c r="A48" s="105"/>
      <c r="B48" s="116"/>
      <c r="C48" s="117"/>
      <c r="D48" s="117"/>
      <c r="E48" s="117"/>
      <c r="F48" s="112"/>
    </row>
    <row r="49" spans="1:6" ht="18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8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7">
      <c r="A53" s="332" t="s">
        <v>661</v>
      </c>
      <c r="B53" s="359"/>
      <c r="C53" s="360"/>
      <c r="D53" s="360"/>
      <c r="E53" s="360"/>
      <c r="F53" s="361"/>
    </row>
    <row r="54" spans="1:6" ht="17">
      <c r="A54" s="329" t="s">
        <v>662</v>
      </c>
      <c r="B54" s="114" t="s">
        <v>663</v>
      </c>
      <c r="C54" s="115">
        <f>SUM(C55:C57)</f>
        <v>15629</v>
      </c>
      <c r="D54" s="115">
        <f>SUM(D55:D57)</f>
        <v>0</v>
      </c>
      <c r="E54" s="113">
        <f>C54-D54</f>
        <v>15629</v>
      </c>
      <c r="F54" s="353">
        <f>SUM(F55:F57)</f>
        <v>0</v>
      </c>
    </row>
    <row r="55" spans="1:6" ht="17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7">
      <c r="A56" s="329" t="s">
        <v>666</v>
      </c>
      <c r="B56" s="114" t="s">
        <v>667</v>
      </c>
      <c r="C56" s="162"/>
      <c r="D56" s="162"/>
      <c r="E56" s="113">
        <f aca="true" t="shared" si="2" ref="E56:E97">C56-D56</f>
        <v>0</v>
      </c>
      <c r="F56" s="161"/>
    </row>
    <row r="57" spans="1:6" ht="17">
      <c r="A57" s="329" t="s">
        <v>651</v>
      </c>
      <c r="B57" s="114" t="s">
        <v>668</v>
      </c>
      <c r="C57" s="162">
        <v>15629</v>
      </c>
      <c r="D57" s="162"/>
      <c r="E57" s="113">
        <f t="shared" si="2"/>
        <v>15629</v>
      </c>
      <c r="F57" s="161"/>
    </row>
    <row r="58" spans="1:6" ht="34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2"/>
        <v>0</v>
      </c>
      <c r="F58" s="354">
        <f>F59+F61</f>
        <v>0</v>
      </c>
    </row>
    <row r="59" spans="1:6" ht="17">
      <c r="A59" s="329" t="s">
        <v>671</v>
      </c>
      <c r="B59" s="114" t="s">
        <v>672</v>
      </c>
      <c r="C59" s="162"/>
      <c r="D59" s="162"/>
      <c r="E59" s="113">
        <f t="shared" si="2"/>
        <v>0</v>
      </c>
      <c r="F59" s="161"/>
    </row>
    <row r="60" spans="1:6" ht="17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 ht="17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 ht="17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 ht="17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 ht="17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 ht="17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 ht="17">
      <c r="A66" s="329" t="s">
        <v>682</v>
      </c>
      <c r="B66" s="114" t="s">
        <v>683</v>
      </c>
      <c r="C66" s="162">
        <v>916</v>
      </c>
      <c r="D66" s="162"/>
      <c r="E66" s="113">
        <f t="shared" si="2"/>
        <v>916</v>
      </c>
      <c r="F66" s="161"/>
    </row>
    <row r="67" spans="1:6" ht="17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8" thickBot="1">
      <c r="A68" s="342" t="s">
        <v>686</v>
      </c>
      <c r="B68" s="343" t="s">
        <v>687</v>
      </c>
      <c r="C68" s="386">
        <f>C54+C58+C63+C64+C65+C66</f>
        <v>16545</v>
      </c>
      <c r="D68" s="386">
        <f>D54+D58+D63+D64+D65+D66</f>
        <v>0</v>
      </c>
      <c r="E68" s="384">
        <f t="shared" si="2"/>
        <v>16545</v>
      </c>
      <c r="F68" s="387">
        <f>F54+F58+F63+F64+F65+F66</f>
        <v>0</v>
      </c>
    </row>
    <row r="69" spans="1:6" ht="17">
      <c r="A69" s="338" t="s">
        <v>688</v>
      </c>
      <c r="B69" s="108"/>
      <c r="C69" s="357"/>
      <c r="D69" s="357"/>
      <c r="E69" s="357"/>
      <c r="F69" s="358"/>
    </row>
    <row r="70" spans="1:6" ht="17">
      <c r="A70" s="329" t="s">
        <v>689</v>
      </c>
      <c r="B70" s="119" t="s">
        <v>690</v>
      </c>
      <c r="C70" s="162">
        <v>4665</v>
      </c>
      <c r="D70" s="162"/>
      <c r="E70" s="113">
        <f t="shared" si="2"/>
        <v>4665</v>
      </c>
      <c r="F70" s="161"/>
    </row>
    <row r="71" spans="1:6" ht="17" thickBot="1">
      <c r="A71" s="362"/>
      <c r="B71" s="106"/>
      <c r="C71" s="363"/>
      <c r="D71" s="363"/>
      <c r="E71" s="363"/>
      <c r="F71" s="364"/>
    </row>
    <row r="72" spans="1:6" ht="17">
      <c r="A72" s="332" t="s">
        <v>691</v>
      </c>
      <c r="B72" s="359"/>
      <c r="C72" s="367"/>
      <c r="D72" s="367"/>
      <c r="E72" s="367"/>
      <c r="F72" s="368"/>
    </row>
    <row r="73" spans="1:6" ht="17">
      <c r="A73" s="329" t="s">
        <v>662</v>
      </c>
      <c r="B73" s="114" t="s">
        <v>692</v>
      </c>
      <c r="C73" s="115">
        <f>SUM(C74:C76)</f>
        <v>52050</v>
      </c>
      <c r="D73" s="115">
        <f>SUM(D74:D76)</f>
        <v>52050</v>
      </c>
      <c r="E73" s="115">
        <f>SUM(E74:E76)</f>
        <v>0</v>
      </c>
      <c r="F73" s="354">
        <f>SUM(F74:F76)</f>
        <v>0</v>
      </c>
    </row>
    <row r="74" spans="1:6" ht="17">
      <c r="A74" s="329" t="s">
        <v>693</v>
      </c>
      <c r="B74" s="114" t="s">
        <v>694</v>
      </c>
      <c r="C74" s="162">
        <v>939</v>
      </c>
      <c r="D74" s="162">
        <f>+C74</f>
        <v>939</v>
      </c>
      <c r="E74" s="113">
        <f t="shared" si="2"/>
        <v>0</v>
      </c>
      <c r="F74" s="161"/>
    </row>
    <row r="75" spans="1:6" ht="17">
      <c r="A75" s="329" t="s">
        <v>695</v>
      </c>
      <c r="B75" s="114" t="s">
        <v>696</v>
      </c>
      <c r="C75" s="162">
        <v>49378</v>
      </c>
      <c r="D75" s="162">
        <f aca="true" t="shared" si="3" ref="D75:D76">+C75</f>
        <v>49378</v>
      </c>
      <c r="E75" s="113">
        <f t="shared" si="2"/>
        <v>0</v>
      </c>
      <c r="F75" s="161"/>
    </row>
    <row r="76" spans="1:6" ht="17">
      <c r="A76" s="356" t="s">
        <v>697</v>
      </c>
      <c r="B76" s="114" t="s">
        <v>698</v>
      </c>
      <c r="C76" s="162">
        <v>1733</v>
      </c>
      <c r="D76" s="162">
        <f t="shared" si="3"/>
        <v>1733</v>
      </c>
      <c r="E76" s="113">
        <f t="shared" si="2"/>
        <v>0</v>
      </c>
      <c r="F76" s="161"/>
    </row>
    <row r="77" spans="1:6" ht="34">
      <c r="A77" s="329" t="s">
        <v>669</v>
      </c>
      <c r="B77" s="114" t="s">
        <v>699</v>
      </c>
      <c r="C77" s="115">
        <f>C78+C80</f>
        <v>42061</v>
      </c>
      <c r="D77" s="115">
        <f>D78+D80</f>
        <v>42061</v>
      </c>
      <c r="E77" s="115">
        <f>E78+E80</f>
        <v>0</v>
      </c>
      <c r="F77" s="354">
        <f>F78+F80</f>
        <v>131520</v>
      </c>
    </row>
    <row r="78" spans="1:6" ht="17">
      <c r="A78" s="329" t="s">
        <v>700</v>
      </c>
      <c r="B78" s="114" t="s">
        <v>701</v>
      </c>
      <c r="C78" s="162">
        <v>42061</v>
      </c>
      <c r="D78" s="162">
        <f aca="true" t="shared" si="4" ref="D78:D81">+C78</f>
        <v>42061</v>
      </c>
      <c r="E78" s="113">
        <f t="shared" si="2"/>
        <v>0</v>
      </c>
      <c r="F78" s="161">
        <v>131520</v>
      </c>
    </row>
    <row r="79" spans="1:6" ht="17">
      <c r="A79" s="329" t="s">
        <v>702</v>
      </c>
      <c r="B79" s="114" t="s">
        <v>703</v>
      </c>
      <c r="C79" s="162"/>
      <c r="D79" s="162">
        <f t="shared" si="4"/>
        <v>0</v>
      </c>
      <c r="E79" s="113">
        <f t="shared" si="2"/>
        <v>0</v>
      </c>
      <c r="F79" s="161"/>
    </row>
    <row r="80" spans="1:6" ht="17">
      <c r="A80" s="329" t="s">
        <v>704</v>
      </c>
      <c r="B80" s="114" t="s">
        <v>705</v>
      </c>
      <c r="C80" s="162"/>
      <c r="D80" s="162">
        <f t="shared" si="4"/>
        <v>0</v>
      </c>
      <c r="E80" s="113">
        <f t="shared" si="2"/>
        <v>0</v>
      </c>
      <c r="F80" s="161"/>
    </row>
    <row r="81" spans="1:6" ht="17">
      <c r="A81" s="329" t="s">
        <v>673</v>
      </c>
      <c r="B81" s="114" t="s">
        <v>706</v>
      </c>
      <c r="C81" s="162"/>
      <c r="D81" s="162">
        <f t="shared" si="4"/>
        <v>0</v>
      </c>
      <c r="E81" s="113">
        <f t="shared" si="2"/>
        <v>0</v>
      </c>
      <c r="F81" s="161"/>
    </row>
    <row r="82" spans="1:6" ht="17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7">
      <c r="A83" s="329" t="s">
        <v>709</v>
      </c>
      <c r="B83" s="114" t="s">
        <v>710</v>
      </c>
      <c r="C83" s="162"/>
      <c r="D83" s="162">
        <f aca="true" t="shared" si="5" ref="D83:D97">+C83</f>
        <v>0</v>
      </c>
      <c r="E83" s="113">
        <f t="shared" si="2"/>
        <v>0</v>
      </c>
      <c r="F83" s="161"/>
    </row>
    <row r="84" spans="1:6" ht="17">
      <c r="A84" s="329" t="s">
        <v>711</v>
      </c>
      <c r="B84" s="114" t="s">
        <v>712</v>
      </c>
      <c r="C84" s="162"/>
      <c r="D84" s="162">
        <f t="shared" si="5"/>
        <v>0</v>
      </c>
      <c r="E84" s="113">
        <f t="shared" si="2"/>
        <v>0</v>
      </c>
      <c r="F84" s="161"/>
    </row>
    <row r="85" spans="1:6" ht="34">
      <c r="A85" s="329" t="s">
        <v>713</v>
      </c>
      <c r="B85" s="114" t="s">
        <v>714</v>
      </c>
      <c r="C85" s="162"/>
      <c r="D85" s="162">
        <f t="shared" si="5"/>
        <v>0</v>
      </c>
      <c r="E85" s="113">
        <f t="shared" si="2"/>
        <v>0</v>
      </c>
      <c r="F85" s="161"/>
    </row>
    <row r="86" spans="1:6" ht="17">
      <c r="A86" s="329" t="s">
        <v>715</v>
      </c>
      <c r="B86" s="114" t="s">
        <v>716</v>
      </c>
      <c r="C86" s="162"/>
      <c r="D86" s="162">
        <f t="shared" si="5"/>
        <v>0</v>
      </c>
      <c r="E86" s="113">
        <f t="shared" si="2"/>
        <v>0</v>
      </c>
      <c r="F86" s="161"/>
    </row>
    <row r="87" spans="1:6" ht="17">
      <c r="A87" s="329" t="s">
        <v>717</v>
      </c>
      <c r="B87" s="114" t="s">
        <v>718</v>
      </c>
      <c r="C87" s="113">
        <f>SUM(C88:C92)+C96</f>
        <v>31670</v>
      </c>
      <c r="D87" s="113">
        <f>SUM(D88:D92)+D96</f>
        <v>31670</v>
      </c>
      <c r="E87" s="113">
        <f>SUM(E88:E92)+E96</f>
        <v>0</v>
      </c>
      <c r="F87" s="353">
        <f>SUM(F88:F92)+F96</f>
        <v>0</v>
      </c>
    </row>
    <row r="88" spans="1:6" ht="17">
      <c r="A88" s="329" t="s">
        <v>719</v>
      </c>
      <c r="B88" s="114" t="s">
        <v>720</v>
      </c>
      <c r="C88" s="162"/>
      <c r="D88" s="162">
        <f t="shared" si="5"/>
        <v>0</v>
      </c>
      <c r="E88" s="113">
        <f t="shared" si="2"/>
        <v>0</v>
      </c>
      <c r="F88" s="161"/>
    </row>
    <row r="89" spans="1:6" ht="17">
      <c r="A89" s="329" t="s">
        <v>721</v>
      </c>
      <c r="B89" s="114" t="s">
        <v>722</v>
      </c>
      <c r="C89" s="162">
        <v>14024</v>
      </c>
      <c r="D89" s="162">
        <f t="shared" si="5"/>
        <v>14024</v>
      </c>
      <c r="E89" s="113">
        <f t="shared" si="2"/>
        <v>0</v>
      </c>
      <c r="F89" s="161"/>
    </row>
    <row r="90" spans="1:6" ht="17">
      <c r="A90" s="329" t="s">
        <v>723</v>
      </c>
      <c r="B90" s="114" t="s">
        <v>724</v>
      </c>
      <c r="C90" s="162">
        <v>3007</v>
      </c>
      <c r="D90" s="162">
        <f t="shared" si="5"/>
        <v>3007</v>
      </c>
      <c r="E90" s="113">
        <f t="shared" si="2"/>
        <v>0</v>
      </c>
      <c r="F90" s="161"/>
    </row>
    <row r="91" spans="1:6" ht="17">
      <c r="A91" s="329" t="s">
        <v>725</v>
      </c>
      <c r="B91" s="114" t="s">
        <v>726</v>
      </c>
      <c r="C91" s="162">
        <v>8691</v>
      </c>
      <c r="D91" s="162">
        <f t="shared" si="5"/>
        <v>8691</v>
      </c>
      <c r="E91" s="113">
        <f t="shared" si="2"/>
        <v>0</v>
      </c>
      <c r="F91" s="161"/>
    </row>
    <row r="92" spans="1:6" ht="17">
      <c r="A92" s="329" t="s">
        <v>727</v>
      </c>
      <c r="B92" s="114" t="s">
        <v>728</v>
      </c>
      <c r="C92" s="115">
        <f>SUM(C93:C95)</f>
        <v>4249</v>
      </c>
      <c r="D92" s="115">
        <f>SUM(D93:D95)</f>
        <v>4249</v>
      </c>
      <c r="E92" s="115">
        <f>SUM(E93:E95)</f>
        <v>0</v>
      </c>
      <c r="F92" s="354">
        <f>SUM(F93:F95)</f>
        <v>0</v>
      </c>
    </row>
    <row r="93" spans="1:6" ht="17">
      <c r="A93" s="329" t="s">
        <v>729</v>
      </c>
      <c r="B93" s="114" t="s">
        <v>730</v>
      </c>
      <c r="C93" s="162">
        <v>1826</v>
      </c>
      <c r="D93" s="162">
        <f t="shared" si="5"/>
        <v>1826</v>
      </c>
      <c r="E93" s="113">
        <f t="shared" si="2"/>
        <v>0</v>
      </c>
      <c r="F93" s="161"/>
    </row>
    <row r="94" spans="1:6" ht="17">
      <c r="A94" s="329" t="s">
        <v>637</v>
      </c>
      <c r="B94" s="114" t="s">
        <v>731</v>
      </c>
      <c r="C94" s="162">
        <v>1496</v>
      </c>
      <c r="D94" s="162">
        <f t="shared" si="5"/>
        <v>1496</v>
      </c>
      <c r="E94" s="113">
        <f t="shared" si="2"/>
        <v>0</v>
      </c>
      <c r="F94" s="161"/>
    </row>
    <row r="95" spans="1:6" ht="17">
      <c r="A95" s="329" t="s">
        <v>641</v>
      </c>
      <c r="B95" s="114" t="s">
        <v>732</v>
      </c>
      <c r="C95" s="162">
        <v>927</v>
      </c>
      <c r="D95" s="162">
        <f t="shared" si="5"/>
        <v>927</v>
      </c>
      <c r="E95" s="113">
        <f t="shared" si="2"/>
        <v>0</v>
      </c>
      <c r="F95" s="161"/>
    </row>
    <row r="96" spans="1:6" ht="17">
      <c r="A96" s="329" t="s">
        <v>733</v>
      </c>
      <c r="B96" s="114" t="s">
        <v>734</v>
      </c>
      <c r="C96" s="162">
        <v>1699</v>
      </c>
      <c r="D96" s="162">
        <f t="shared" si="5"/>
        <v>1699</v>
      </c>
      <c r="E96" s="113">
        <f t="shared" si="2"/>
        <v>0</v>
      </c>
      <c r="F96" s="161"/>
    </row>
    <row r="97" spans="1:6" ht="17">
      <c r="A97" s="329" t="s">
        <v>735</v>
      </c>
      <c r="B97" s="114" t="s">
        <v>736</v>
      </c>
      <c r="C97" s="162">
        <v>24162</v>
      </c>
      <c r="D97" s="162">
        <f t="shared" si="5"/>
        <v>24162</v>
      </c>
      <c r="E97" s="113">
        <f t="shared" si="2"/>
        <v>0</v>
      </c>
      <c r="F97" s="161"/>
    </row>
    <row r="98" spans="1:6" ht="18" thickBot="1">
      <c r="A98" s="342" t="s">
        <v>737</v>
      </c>
      <c r="B98" s="343" t="s">
        <v>738</v>
      </c>
      <c r="C98" s="384">
        <f>C87+C82+C77+C73+C97</f>
        <v>149943</v>
      </c>
      <c r="D98" s="384">
        <f>D87+D82+D77+D73+D97</f>
        <v>149943</v>
      </c>
      <c r="E98" s="384">
        <f>E87+E82+E77+E73+E97</f>
        <v>0</v>
      </c>
      <c r="F98" s="385">
        <f>F87+F82+F77+F73+F97</f>
        <v>131520</v>
      </c>
    </row>
    <row r="99" spans="1:6" ht="18" thickBot="1">
      <c r="A99" s="365" t="s">
        <v>739</v>
      </c>
      <c r="B99" s="366" t="s">
        <v>740</v>
      </c>
      <c r="C99" s="378">
        <f>C98+C70+C68</f>
        <v>171153</v>
      </c>
      <c r="D99" s="378">
        <f>D98+D70+D68</f>
        <v>149943</v>
      </c>
      <c r="E99" s="378">
        <f>E98+E70+E68</f>
        <v>21210</v>
      </c>
      <c r="F99" s="379">
        <f>F98+F70+F68</f>
        <v>131520</v>
      </c>
    </row>
    <row r="100" spans="1:6" ht="15">
      <c r="A100" s="118"/>
      <c r="B100" s="120"/>
      <c r="C100" s="121"/>
      <c r="D100" s="121"/>
      <c r="E100" s="121"/>
      <c r="F100" s="122"/>
    </row>
    <row r="101" spans="1:6" ht="18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4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8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7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7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8" thickBot="1">
      <c r="A106" s="345" t="s">
        <v>750</v>
      </c>
      <c r="B106" s="373" t="s">
        <v>751</v>
      </c>
      <c r="C106" s="241">
        <v>6854</v>
      </c>
      <c r="D106" s="241"/>
      <c r="E106" s="241">
        <v>1531</v>
      </c>
      <c r="F106" s="374">
        <f>C106+D106-E106</f>
        <v>5323</v>
      </c>
    </row>
    <row r="107" spans="1:6" ht="18" thickBot="1">
      <c r="A107" s="370" t="s">
        <v>752</v>
      </c>
      <c r="B107" s="375" t="s">
        <v>753</v>
      </c>
      <c r="C107" s="376">
        <f>SUM(C104:C106)</f>
        <v>6854</v>
      </c>
      <c r="D107" s="376">
        <f>SUM(D104:D106)</f>
        <v>0</v>
      </c>
      <c r="E107" s="376">
        <f>SUM(E104:E106)</f>
        <v>1531</v>
      </c>
      <c r="F107" s="377">
        <f>SUM(F104:F106)</f>
        <v>5323</v>
      </c>
    </row>
    <row r="108" spans="1:6" ht="15">
      <c r="A108" s="125"/>
      <c r="B108" s="126"/>
      <c r="C108" s="105"/>
      <c r="D108" s="105"/>
      <c r="E108" s="105"/>
      <c r="F108" s="107"/>
    </row>
    <row r="109" spans="1:6" ht="15">
      <c r="A109" s="656" t="s">
        <v>841</v>
      </c>
      <c r="B109" s="656"/>
      <c r="C109" s="656"/>
      <c r="D109" s="656"/>
      <c r="E109" s="656"/>
      <c r="F109" s="656"/>
    </row>
    <row r="111" spans="1:8" ht="15">
      <c r="A111" s="621" t="s">
        <v>975</v>
      </c>
      <c r="B111" s="629">
        <f>pdeReportingDate</f>
        <v>45134</v>
      </c>
      <c r="C111" s="629"/>
      <c r="D111" s="629"/>
      <c r="E111" s="629"/>
      <c r="F111" s="629"/>
      <c r="G111" s="46"/>
      <c r="H111" s="46"/>
    </row>
    <row r="112" spans="1:8" ht="15">
      <c r="A112" s="621"/>
      <c r="B112" s="629"/>
      <c r="C112" s="629"/>
      <c r="D112" s="629"/>
      <c r="E112" s="629"/>
      <c r="F112" s="629"/>
      <c r="G112" s="46"/>
      <c r="H112" s="46"/>
    </row>
    <row r="113" spans="1:8" ht="15">
      <c r="A113" s="622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 ht="15">
      <c r="A114" s="622"/>
      <c r="B114" s="630"/>
      <c r="C114" s="630"/>
      <c r="D114" s="630"/>
      <c r="E114" s="630"/>
      <c r="F114" s="630"/>
      <c r="G114" s="68"/>
      <c r="H114" s="68"/>
    </row>
    <row r="115" spans="1:8" ht="15">
      <c r="A115" s="622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3"/>
      <c r="B116" s="632" t="str">
        <f>+Начална!B17</f>
        <v>ОГНЯН ДОНЕВ</v>
      </c>
      <c r="C116" s="628"/>
      <c r="D116" s="628"/>
      <c r="E116" s="628"/>
      <c r="F116" s="628"/>
      <c r="G116" s="623"/>
      <c r="H116" s="623"/>
    </row>
    <row r="117" spans="1:8" ht="15.75" customHeight="1">
      <c r="A117" s="623"/>
      <c r="B117" s="628"/>
      <c r="C117" s="628"/>
      <c r="D117" s="628"/>
      <c r="E117" s="628"/>
      <c r="F117" s="628"/>
      <c r="G117" s="623"/>
      <c r="H117" s="623"/>
    </row>
    <row r="118" spans="1:8" ht="15.75" customHeight="1">
      <c r="A118" s="623"/>
      <c r="B118" s="628"/>
      <c r="C118" s="628"/>
      <c r="D118" s="628"/>
      <c r="E118" s="628"/>
      <c r="F118" s="628"/>
      <c r="G118" s="623"/>
      <c r="H118" s="623"/>
    </row>
    <row r="119" spans="1:8" ht="15.75" customHeight="1">
      <c r="A119" s="623"/>
      <c r="B119" s="628"/>
      <c r="C119" s="628"/>
      <c r="D119" s="628"/>
      <c r="E119" s="628"/>
      <c r="F119" s="628"/>
      <c r="G119" s="623"/>
      <c r="H119" s="623"/>
    </row>
    <row r="120" spans="1:8" ht="15">
      <c r="A120" s="623"/>
      <c r="B120" s="628"/>
      <c r="C120" s="628"/>
      <c r="D120" s="628"/>
      <c r="E120" s="628"/>
      <c r="F120" s="628"/>
      <c r="G120" s="623"/>
      <c r="H120" s="623"/>
    </row>
    <row r="121" spans="1:8" ht="15">
      <c r="A121" s="623"/>
      <c r="B121" s="628"/>
      <c r="C121" s="628"/>
      <c r="D121" s="628"/>
      <c r="E121" s="628"/>
      <c r="F121" s="628"/>
      <c r="G121" s="623"/>
      <c r="H121" s="623"/>
    </row>
    <row r="122" spans="1:8" ht="15">
      <c r="A122" s="623"/>
      <c r="B122" s="628"/>
      <c r="C122" s="628"/>
      <c r="D122" s="628"/>
      <c r="E122" s="628"/>
      <c r="F122" s="628"/>
      <c r="G122" s="623"/>
      <c r="H122" s="62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3" fitToWidth="1" horizontalDpi="300" verticalDpi="300" orientation="portrait" paperSize="9" scale="66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64"/>
  <sheetViews>
    <sheetView view="pageBreakPreview" zoomScale="85" zoomScaleSheetLayoutView="85" workbookViewId="0" topLeftCell="A7">
      <selection activeCell="C21" sqref="C21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4" t="str">
        <f>CONCATENATE("ЕИК по БУЛСТАТ: ",pdeBulstat)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7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8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7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7">
      <c r="A13" s="398" t="s">
        <v>762</v>
      </c>
      <c r="B13" s="99" t="s">
        <v>763</v>
      </c>
      <c r="C13" s="399">
        <v>273452800</v>
      </c>
      <c r="D13" s="399"/>
      <c r="E13" s="399"/>
      <c r="F13" s="399">
        <v>155121</v>
      </c>
      <c r="G13" s="399">
        <v>1967</v>
      </c>
      <c r="H13" s="399">
        <v>1451</v>
      </c>
      <c r="I13" s="400">
        <f>F13+G13-H13</f>
        <v>155637</v>
      </c>
    </row>
    <row r="14" spans="1:9" ht="17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7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7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7">
      <c r="A17" s="398" t="s">
        <v>79</v>
      </c>
      <c r="B17" s="99" t="s">
        <v>769</v>
      </c>
      <c r="C17" s="399">
        <v>376760762</v>
      </c>
      <c r="D17" s="399"/>
      <c r="E17" s="399"/>
      <c r="F17" s="399">
        <v>10878</v>
      </c>
      <c r="G17" s="399"/>
      <c r="H17" s="399"/>
      <c r="I17" s="400">
        <f t="shared" si="0"/>
        <v>10878</v>
      </c>
    </row>
    <row r="18" spans="1:9" ht="18" thickBot="1">
      <c r="A18" s="404" t="s">
        <v>544</v>
      </c>
      <c r="B18" s="405" t="s">
        <v>770</v>
      </c>
      <c r="C18" s="406">
        <f aca="true" t="shared" si="1" ref="C18:H18">C13+C14+C16+C17</f>
        <v>650213562</v>
      </c>
      <c r="D18" s="406">
        <f t="shared" si="1"/>
        <v>0</v>
      </c>
      <c r="E18" s="406">
        <f t="shared" si="1"/>
        <v>0</v>
      </c>
      <c r="F18" s="406">
        <f t="shared" si="1"/>
        <v>165999</v>
      </c>
      <c r="G18" s="406">
        <f t="shared" si="1"/>
        <v>1967</v>
      </c>
      <c r="H18" s="406">
        <f t="shared" si="1"/>
        <v>1451</v>
      </c>
      <c r="I18" s="407">
        <f t="shared" si="0"/>
        <v>166515</v>
      </c>
    </row>
    <row r="19" spans="1:9" ht="17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7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7">
      <c r="A21" s="398" t="s">
        <v>773</v>
      </c>
      <c r="B21" s="99" t="s">
        <v>774</v>
      </c>
      <c r="C21" s="399">
        <v>13479188</v>
      </c>
      <c r="D21" s="399"/>
      <c r="E21" s="399"/>
      <c r="F21" s="399">
        <v>52203</v>
      </c>
      <c r="G21" s="399"/>
      <c r="H21" s="399"/>
      <c r="I21" s="400">
        <f t="shared" si="0"/>
        <v>52203</v>
      </c>
      <c r="J21" s="100"/>
      <c r="K21" s="100"/>
      <c r="L21" s="100"/>
      <c r="M21" s="100"/>
      <c r="N21" s="100"/>
      <c r="O21" s="100"/>
      <c r="P21" s="100"/>
    </row>
    <row r="22" spans="1:16" ht="17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7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7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7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7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8" thickBot="1">
      <c r="A27" s="404" t="s">
        <v>785</v>
      </c>
      <c r="B27" s="405" t="s">
        <v>786</v>
      </c>
      <c r="C27" s="406">
        <f aca="true" t="shared" si="2" ref="C27:H27">SUM(C20:C26)</f>
        <v>13479188</v>
      </c>
      <c r="D27" s="406">
        <f t="shared" si="2"/>
        <v>0</v>
      </c>
      <c r="E27" s="406">
        <f t="shared" si="2"/>
        <v>0</v>
      </c>
      <c r="F27" s="406">
        <f t="shared" si="2"/>
        <v>52203</v>
      </c>
      <c r="G27" s="406">
        <f t="shared" si="2"/>
        <v>0</v>
      </c>
      <c r="H27" s="406">
        <f t="shared" si="2"/>
        <v>0</v>
      </c>
      <c r="I27" s="407">
        <f t="shared" si="0"/>
        <v>52203</v>
      </c>
      <c r="J27" s="100"/>
      <c r="K27" s="100"/>
      <c r="L27" s="100"/>
      <c r="M27" s="100"/>
      <c r="N27" s="100"/>
      <c r="O27" s="100"/>
      <c r="P27" s="100"/>
    </row>
    <row r="28" spans="1:16" ht="1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9" ht="15">
      <c r="A31" s="621" t="s">
        <v>975</v>
      </c>
      <c r="B31" s="629">
        <f>pdeReportingDate</f>
        <v>45134</v>
      </c>
      <c r="C31" s="629"/>
      <c r="D31" s="629"/>
      <c r="E31" s="629"/>
      <c r="F31" s="629"/>
      <c r="G31" s="100"/>
      <c r="H31" s="100"/>
      <c r="I31" s="100"/>
    </row>
    <row r="32" spans="1:9" ht="15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 ht="15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 ht="15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 ht="15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ОГНЯН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 ht="15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 ht="15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 ht="15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4:9" ht="15">
      <c r="D43" s="100"/>
      <c r="E43" s="100"/>
      <c r="F43" s="100"/>
      <c r="G43" s="100"/>
      <c r="H43" s="100"/>
      <c r="I43" s="100"/>
    </row>
    <row r="44" spans="4:9" ht="15">
      <c r="D44" s="100"/>
      <c r="E44" s="100"/>
      <c r="F44" s="100"/>
      <c r="G44" s="100"/>
      <c r="H44" s="100"/>
      <c r="I44" s="100"/>
    </row>
    <row r="45" spans="4:9" ht="15">
      <c r="D45" s="100"/>
      <c r="E45" s="100"/>
      <c r="F45" s="100"/>
      <c r="G45" s="100"/>
      <c r="H45" s="100"/>
      <c r="I45" s="100"/>
    </row>
    <row r="46" spans="4:9" ht="15">
      <c r="D46" s="100"/>
      <c r="E46" s="100"/>
      <c r="F46" s="100"/>
      <c r="G46" s="100"/>
      <c r="H46" s="100"/>
      <c r="I46" s="100"/>
    </row>
    <row r="47" spans="4:9" ht="15">
      <c r="D47" s="100"/>
      <c r="E47" s="100"/>
      <c r="F47" s="100"/>
      <c r="G47" s="100"/>
      <c r="H47" s="100"/>
      <c r="I47" s="100"/>
    </row>
    <row r="48" spans="4:9" ht="15">
      <c r="D48" s="100"/>
      <c r="E48" s="100"/>
      <c r="F48" s="100"/>
      <c r="G48" s="100"/>
      <c r="H48" s="100"/>
      <c r="I48" s="100"/>
    </row>
    <row r="49" spans="4:9" ht="15">
      <c r="D49" s="100"/>
      <c r="E49" s="100"/>
      <c r="F49" s="100"/>
      <c r="G49" s="100"/>
      <c r="H49" s="100"/>
      <c r="I49" s="100"/>
    </row>
    <row r="50" spans="4:9" ht="15">
      <c r="D50" s="100"/>
      <c r="E50" s="100"/>
      <c r="F50" s="100"/>
      <c r="G50" s="100"/>
      <c r="H50" s="100"/>
      <c r="I50" s="100"/>
    </row>
    <row r="51" spans="4:9" ht="15">
      <c r="D51" s="100"/>
      <c r="E51" s="100"/>
      <c r="F51" s="100"/>
      <c r="G51" s="100"/>
      <c r="H51" s="100"/>
      <c r="I51" s="100"/>
    </row>
    <row r="52" spans="4:9" ht="15">
      <c r="D52" s="100"/>
      <c r="E52" s="100"/>
      <c r="F52" s="100"/>
      <c r="G52" s="100"/>
      <c r="H52" s="100"/>
      <c r="I52" s="100"/>
    </row>
    <row r="53" spans="4:9" ht="15">
      <c r="D53" s="100"/>
      <c r="E53" s="100"/>
      <c r="F53" s="100"/>
      <c r="G53" s="100"/>
      <c r="H53" s="100"/>
      <c r="I53" s="100"/>
    </row>
    <row r="54" spans="4:9" ht="15">
      <c r="D54" s="100"/>
      <c r="E54" s="100"/>
      <c r="F54" s="100"/>
      <c r="G54" s="100"/>
      <c r="H54" s="100"/>
      <c r="I54" s="100"/>
    </row>
    <row r="55" spans="4:9" ht="15">
      <c r="D55" s="100"/>
      <c r="E55" s="100"/>
      <c r="F55" s="100"/>
      <c r="G55" s="100"/>
      <c r="H55" s="100"/>
      <c r="I55" s="100"/>
    </row>
    <row r="56" spans="4:9" ht="15">
      <c r="D56" s="100"/>
      <c r="E56" s="100"/>
      <c r="F56" s="100"/>
      <c r="G56" s="100"/>
      <c r="H56" s="100"/>
      <c r="I56" s="100"/>
    </row>
    <row r="57" spans="4:9" ht="15">
      <c r="D57" s="100"/>
      <c r="E57" s="100"/>
      <c r="F57" s="100"/>
      <c r="G57" s="100"/>
      <c r="H57" s="100"/>
      <c r="I57" s="100"/>
    </row>
    <row r="58" spans="4:9" ht="15">
      <c r="D58" s="100"/>
      <c r="E58" s="100"/>
      <c r="F58" s="100"/>
      <c r="G58" s="100"/>
      <c r="H58" s="100"/>
      <c r="I58" s="100"/>
    </row>
    <row r="59" spans="4:9" ht="15">
      <c r="D59" s="100"/>
      <c r="E59" s="100"/>
      <c r="F59" s="100"/>
      <c r="G59" s="100"/>
      <c r="H59" s="100"/>
      <c r="I59" s="100"/>
    </row>
    <row r="60" spans="4:9" ht="15">
      <c r="D60" s="100"/>
      <c r="E60" s="100"/>
      <c r="F60" s="100"/>
      <c r="G60" s="100"/>
      <c r="H60" s="100"/>
      <c r="I60" s="100"/>
    </row>
    <row r="61" spans="4:9" ht="15">
      <c r="D61" s="100"/>
      <c r="E61" s="100"/>
      <c r="F61" s="100"/>
      <c r="G61" s="100"/>
      <c r="H61" s="100"/>
      <c r="I61" s="100"/>
    </row>
    <row r="62" spans="4:9" ht="15">
      <c r="D62" s="100"/>
      <c r="E62" s="100"/>
      <c r="F62" s="100"/>
      <c r="G62" s="100"/>
      <c r="H62" s="100"/>
      <c r="I62" s="100"/>
    </row>
    <row r="63" spans="4:9" ht="15">
      <c r="D63" s="100"/>
      <c r="E63" s="100"/>
      <c r="F63" s="100"/>
      <c r="G63" s="100"/>
      <c r="H63" s="100"/>
      <c r="I63" s="100"/>
    </row>
    <row r="64" spans="4:9" ht="15">
      <c r="D64" s="100"/>
      <c r="E64" s="100"/>
      <c r="F64" s="100"/>
      <c r="G64" s="100"/>
      <c r="H64" s="100"/>
      <c r="I64" s="100"/>
    </row>
    <row r="65" spans="4:9" ht="15">
      <c r="D65" s="100"/>
      <c r="E65" s="100"/>
      <c r="F65" s="100"/>
      <c r="G65" s="100"/>
      <c r="H65" s="100"/>
      <c r="I65" s="100"/>
    </row>
    <row r="66" spans="4:9" ht="15">
      <c r="D66" s="100"/>
      <c r="E66" s="100"/>
      <c r="F66" s="100"/>
      <c r="G66" s="100"/>
      <c r="H66" s="100"/>
      <c r="I66" s="100"/>
    </row>
    <row r="67" spans="4:9" ht="15">
      <c r="D67" s="100"/>
      <c r="E67" s="100"/>
      <c r="F67" s="100"/>
      <c r="G67" s="100"/>
      <c r="H67" s="100"/>
      <c r="I67" s="100"/>
    </row>
    <row r="68" spans="4:9" ht="15">
      <c r="D68" s="100"/>
      <c r="E68" s="100"/>
      <c r="F68" s="100"/>
      <c r="G68" s="100"/>
      <c r="H68" s="100"/>
      <c r="I68" s="100"/>
    </row>
    <row r="69" spans="4:9" ht="15">
      <c r="D69" s="100"/>
      <c r="E69" s="100"/>
      <c r="F69" s="100"/>
      <c r="G69" s="100"/>
      <c r="H69" s="100"/>
      <c r="I69" s="100"/>
    </row>
    <row r="70" spans="4:9" ht="15">
      <c r="D70" s="100"/>
      <c r="E70" s="100"/>
      <c r="F70" s="100"/>
      <c r="G70" s="100"/>
      <c r="H70" s="100"/>
      <c r="I70" s="100"/>
    </row>
    <row r="71" spans="4:9" ht="15">
      <c r="D71" s="100"/>
      <c r="E71" s="100"/>
      <c r="F71" s="100"/>
      <c r="G71" s="100"/>
      <c r="H71" s="100"/>
      <c r="I71" s="100"/>
    </row>
    <row r="72" spans="4:9" ht="15">
      <c r="D72" s="100"/>
      <c r="E72" s="100"/>
      <c r="F72" s="100"/>
      <c r="G72" s="100"/>
      <c r="H72" s="100"/>
      <c r="I72" s="100"/>
    </row>
    <row r="73" spans="4:9" ht="15">
      <c r="D73" s="100"/>
      <c r="E73" s="100"/>
      <c r="F73" s="100"/>
      <c r="G73" s="100"/>
      <c r="H73" s="100"/>
      <c r="I73" s="100"/>
    </row>
    <row r="74" spans="4:9" ht="15">
      <c r="D74" s="100"/>
      <c r="E74" s="100"/>
      <c r="F74" s="100"/>
      <c r="G74" s="100"/>
      <c r="H74" s="100"/>
      <c r="I74" s="100"/>
    </row>
    <row r="75" spans="4:9" ht="15">
      <c r="D75" s="100"/>
      <c r="E75" s="100"/>
      <c r="F75" s="100"/>
      <c r="G75" s="100"/>
      <c r="H75" s="100"/>
      <c r="I75" s="100"/>
    </row>
    <row r="76" spans="4:9" ht="15">
      <c r="D76" s="100"/>
      <c r="E76" s="100"/>
      <c r="F76" s="100"/>
      <c r="G76" s="100"/>
      <c r="H76" s="100"/>
      <c r="I76" s="100"/>
    </row>
    <row r="77" spans="4:9" ht="15">
      <c r="D77" s="100"/>
      <c r="E77" s="100"/>
      <c r="F77" s="100"/>
      <c r="G77" s="100"/>
      <c r="H77" s="100"/>
      <c r="I77" s="100"/>
    </row>
    <row r="78" spans="4:9" ht="15">
      <c r="D78" s="100"/>
      <c r="E78" s="100"/>
      <c r="F78" s="100"/>
      <c r="G78" s="100"/>
      <c r="H78" s="100"/>
      <c r="I78" s="100"/>
    </row>
    <row r="79" spans="4:9" ht="15">
      <c r="D79" s="100"/>
      <c r="E79" s="100"/>
      <c r="F79" s="100"/>
      <c r="G79" s="100"/>
      <c r="H79" s="100"/>
      <c r="I79" s="100"/>
    </row>
    <row r="80" spans="4:9" ht="15">
      <c r="D80" s="100"/>
      <c r="E80" s="100"/>
      <c r="F80" s="100"/>
      <c r="G80" s="100"/>
      <c r="H80" s="100"/>
      <c r="I80" s="100"/>
    </row>
    <row r="81" spans="4:9" ht="15">
      <c r="D81" s="100"/>
      <c r="E81" s="100"/>
      <c r="F81" s="100"/>
      <c r="G81" s="100"/>
      <c r="H81" s="100"/>
      <c r="I81" s="100"/>
    </row>
    <row r="82" spans="4:9" ht="15">
      <c r="D82" s="100"/>
      <c r="E82" s="100"/>
      <c r="F82" s="100"/>
      <c r="G82" s="100"/>
      <c r="H82" s="100"/>
      <c r="I82" s="100"/>
    </row>
    <row r="83" spans="4:9" ht="15">
      <c r="D83" s="100"/>
      <c r="E83" s="100"/>
      <c r="F83" s="100"/>
      <c r="G83" s="100"/>
      <c r="H83" s="100"/>
      <c r="I83" s="100"/>
    </row>
    <row r="84" spans="4:9" ht="15">
      <c r="D84" s="100"/>
      <c r="E84" s="100"/>
      <c r="F84" s="100"/>
      <c r="G84" s="100"/>
      <c r="H84" s="100"/>
      <c r="I84" s="100"/>
    </row>
    <row r="85" spans="4:9" ht="15">
      <c r="D85" s="100"/>
      <c r="E85" s="100"/>
      <c r="F85" s="100"/>
      <c r="G85" s="100"/>
      <c r="H85" s="100"/>
      <c r="I85" s="100"/>
    </row>
    <row r="86" spans="4:9" ht="15">
      <c r="D86" s="100"/>
      <c r="E86" s="100"/>
      <c r="F86" s="100"/>
      <c r="G86" s="100"/>
      <c r="H86" s="100"/>
      <c r="I86" s="100"/>
    </row>
    <row r="87" spans="4:9" ht="15">
      <c r="D87" s="100"/>
      <c r="E87" s="100"/>
      <c r="F87" s="100"/>
      <c r="G87" s="100"/>
      <c r="H87" s="100"/>
      <c r="I87" s="100"/>
    </row>
    <row r="88" spans="4:9" ht="15">
      <c r="D88" s="100"/>
      <c r="E88" s="100"/>
      <c r="F88" s="100"/>
      <c r="G88" s="100"/>
      <c r="H88" s="100"/>
      <c r="I88" s="100"/>
    </row>
    <row r="89" spans="4:9" ht="15">
      <c r="D89" s="100"/>
      <c r="E89" s="100"/>
      <c r="F89" s="100"/>
      <c r="G89" s="100"/>
      <c r="H89" s="100"/>
      <c r="I89" s="100"/>
    </row>
    <row r="90" spans="4:9" ht="15">
      <c r="D90" s="100"/>
      <c r="E90" s="100"/>
      <c r="F90" s="100"/>
      <c r="G90" s="100"/>
      <c r="H90" s="100"/>
      <c r="I90" s="100"/>
    </row>
    <row r="91" spans="4:9" ht="15">
      <c r="D91" s="100"/>
      <c r="E91" s="100"/>
      <c r="F91" s="100"/>
      <c r="G91" s="100"/>
      <c r="H91" s="100"/>
      <c r="I91" s="100"/>
    </row>
    <row r="92" spans="4:9" ht="15">
      <c r="D92" s="100"/>
      <c r="E92" s="100"/>
      <c r="F92" s="100"/>
      <c r="G92" s="100"/>
      <c r="H92" s="100"/>
      <c r="I92" s="100"/>
    </row>
    <row r="93" spans="4:9" ht="15">
      <c r="D93" s="100"/>
      <c r="E93" s="100"/>
      <c r="F93" s="100"/>
      <c r="G93" s="100"/>
      <c r="H93" s="100"/>
      <c r="I93" s="100"/>
    </row>
    <row r="94" spans="4:9" ht="15">
      <c r="D94" s="100"/>
      <c r="E94" s="100"/>
      <c r="F94" s="100"/>
      <c r="G94" s="100"/>
      <c r="H94" s="100"/>
      <c r="I94" s="100"/>
    </row>
    <row r="95" spans="4:9" ht="15">
      <c r="D95" s="100"/>
      <c r="E95" s="100"/>
      <c r="F95" s="100"/>
      <c r="G95" s="100"/>
      <c r="H95" s="100"/>
      <c r="I95" s="100"/>
    </row>
    <row r="96" spans="4:9" ht="15">
      <c r="D96" s="100"/>
      <c r="E96" s="100"/>
      <c r="F96" s="100"/>
      <c r="G96" s="100"/>
      <c r="H96" s="100"/>
      <c r="I96" s="100"/>
    </row>
    <row r="97" spans="4:9" ht="15">
      <c r="D97" s="100"/>
      <c r="E97" s="100"/>
      <c r="F97" s="100"/>
      <c r="G97" s="100"/>
      <c r="H97" s="100"/>
      <c r="I97" s="100"/>
    </row>
    <row r="98" spans="4:9" ht="15">
      <c r="D98" s="100"/>
      <c r="E98" s="100"/>
      <c r="F98" s="100"/>
      <c r="G98" s="100"/>
      <c r="H98" s="100"/>
      <c r="I98" s="100"/>
    </row>
    <row r="99" spans="4:9" ht="15">
      <c r="D99" s="100"/>
      <c r="E99" s="100"/>
      <c r="F99" s="100"/>
      <c r="G99" s="100"/>
      <c r="H99" s="100"/>
      <c r="I99" s="100"/>
    </row>
    <row r="100" spans="4:9" ht="15">
      <c r="D100" s="100"/>
      <c r="E100" s="100"/>
      <c r="F100" s="100"/>
      <c r="G100" s="100"/>
      <c r="H100" s="100"/>
      <c r="I100" s="100"/>
    </row>
    <row r="101" spans="4:9" ht="15">
      <c r="D101" s="100"/>
      <c r="E101" s="100"/>
      <c r="F101" s="100"/>
      <c r="G101" s="100"/>
      <c r="H101" s="100"/>
      <c r="I101" s="100"/>
    </row>
    <row r="102" spans="4:9" ht="15">
      <c r="D102" s="100"/>
      <c r="E102" s="100"/>
      <c r="F102" s="100"/>
      <c r="G102" s="100"/>
      <c r="H102" s="100"/>
      <c r="I102" s="100"/>
    </row>
    <row r="103" spans="4:9" ht="15">
      <c r="D103" s="100"/>
      <c r="E103" s="100"/>
      <c r="F103" s="100"/>
      <c r="G103" s="100"/>
      <c r="H103" s="100"/>
      <c r="I103" s="100"/>
    </row>
    <row r="104" spans="4:9" ht="15">
      <c r="D104" s="100"/>
      <c r="E104" s="100"/>
      <c r="F104" s="100"/>
      <c r="G104" s="100"/>
      <c r="H104" s="100"/>
      <c r="I104" s="100"/>
    </row>
    <row r="105" spans="4:9" ht="15">
      <c r="D105" s="100"/>
      <c r="E105" s="100"/>
      <c r="F105" s="100"/>
      <c r="G105" s="100"/>
      <c r="H105" s="100"/>
      <c r="I105" s="100"/>
    </row>
    <row r="106" spans="4:9" ht="15">
      <c r="D106" s="100"/>
      <c r="E106" s="100"/>
      <c r="F106" s="100"/>
      <c r="G106" s="100"/>
      <c r="H106" s="100"/>
      <c r="I106" s="100"/>
    </row>
    <row r="107" spans="4:9" ht="15">
      <c r="D107" s="100"/>
      <c r="E107" s="100"/>
      <c r="F107" s="100"/>
      <c r="G107" s="100"/>
      <c r="H107" s="100"/>
      <c r="I107" s="100"/>
    </row>
    <row r="108" spans="4:9" ht="15">
      <c r="D108" s="100"/>
      <c r="E108" s="100"/>
      <c r="F108" s="100"/>
      <c r="G108" s="100"/>
      <c r="H108" s="100"/>
      <c r="I108" s="100"/>
    </row>
    <row r="109" spans="4:9" ht="15">
      <c r="D109" s="100"/>
      <c r="E109" s="100"/>
      <c r="F109" s="100"/>
      <c r="G109" s="100"/>
      <c r="H109" s="100"/>
      <c r="I109" s="100"/>
    </row>
    <row r="110" spans="4:9" ht="15">
      <c r="D110" s="100"/>
      <c r="E110" s="100"/>
      <c r="F110" s="100"/>
      <c r="G110" s="100"/>
      <c r="H110" s="100"/>
      <c r="I110" s="100"/>
    </row>
    <row r="111" spans="4:9" ht="15">
      <c r="D111" s="100"/>
      <c r="E111" s="100"/>
      <c r="F111" s="100"/>
      <c r="G111" s="100"/>
      <c r="H111" s="100"/>
      <c r="I111" s="100"/>
    </row>
    <row r="112" spans="4:9" ht="15">
      <c r="D112" s="100"/>
      <c r="E112" s="100"/>
      <c r="F112" s="100"/>
      <c r="G112" s="100"/>
      <c r="H112" s="100"/>
      <c r="I112" s="100"/>
    </row>
    <row r="113" spans="4:9" ht="15">
      <c r="D113" s="100"/>
      <c r="E113" s="100"/>
      <c r="F113" s="100"/>
      <c r="G113" s="100"/>
      <c r="H113" s="100"/>
      <c r="I113" s="100"/>
    </row>
    <row r="114" spans="4:9" ht="15">
      <c r="D114" s="100"/>
      <c r="E114" s="100"/>
      <c r="F114" s="100"/>
      <c r="G114" s="100"/>
      <c r="H114" s="100"/>
      <c r="I114" s="100"/>
    </row>
    <row r="115" spans="4:9" ht="15">
      <c r="D115" s="100"/>
      <c r="E115" s="100"/>
      <c r="F115" s="100"/>
      <c r="G115" s="100"/>
      <c r="H115" s="100"/>
      <c r="I115" s="100"/>
    </row>
    <row r="116" spans="4:9" ht="15">
      <c r="D116" s="100"/>
      <c r="E116" s="100"/>
      <c r="F116" s="100"/>
      <c r="G116" s="100"/>
      <c r="H116" s="100"/>
      <c r="I116" s="100"/>
    </row>
    <row r="117" spans="4:9" ht="15">
      <c r="D117" s="100"/>
      <c r="E117" s="100"/>
      <c r="F117" s="100"/>
      <c r="G117" s="100"/>
      <c r="H117" s="100"/>
      <c r="I117" s="100"/>
    </row>
    <row r="118" spans="4:9" ht="15">
      <c r="D118" s="100"/>
      <c r="E118" s="100"/>
      <c r="F118" s="100"/>
      <c r="G118" s="100"/>
      <c r="H118" s="100"/>
      <c r="I118" s="100"/>
    </row>
    <row r="119" spans="4:9" ht="15">
      <c r="D119" s="100"/>
      <c r="E119" s="100"/>
      <c r="F119" s="100"/>
      <c r="G119" s="100"/>
      <c r="H119" s="100"/>
      <c r="I119" s="100"/>
    </row>
    <row r="120" spans="4:9" ht="15">
      <c r="D120" s="100"/>
      <c r="E120" s="100"/>
      <c r="F120" s="100"/>
      <c r="G120" s="100"/>
      <c r="H120" s="100"/>
      <c r="I120" s="100"/>
    </row>
    <row r="121" spans="4:9" ht="15">
      <c r="D121" s="100"/>
      <c r="E121" s="100"/>
      <c r="F121" s="100"/>
      <c r="G121" s="100"/>
      <c r="H121" s="100"/>
      <c r="I121" s="100"/>
    </row>
    <row r="122" spans="4:9" ht="15">
      <c r="D122" s="100"/>
      <c r="E122" s="100"/>
      <c r="F122" s="100"/>
      <c r="G122" s="100"/>
      <c r="H122" s="100"/>
      <c r="I122" s="100"/>
    </row>
    <row r="123" spans="4:9" ht="15">
      <c r="D123" s="100"/>
      <c r="E123" s="100"/>
      <c r="F123" s="100"/>
      <c r="G123" s="100"/>
      <c r="H123" s="100"/>
      <c r="I123" s="100"/>
    </row>
    <row r="124" spans="4:9" ht="15">
      <c r="D124" s="100"/>
      <c r="E124" s="100"/>
      <c r="F124" s="100"/>
      <c r="G124" s="100"/>
      <c r="H124" s="100"/>
      <c r="I124" s="100"/>
    </row>
    <row r="125" spans="4:9" ht="15">
      <c r="D125" s="100"/>
      <c r="E125" s="100"/>
      <c r="F125" s="100"/>
      <c r="G125" s="100"/>
      <c r="H125" s="100"/>
      <c r="I125" s="100"/>
    </row>
    <row r="126" spans="4:9" ht="15">
      <c r="D126" s="100"/>
      <c r="E126" s="100"/>
      <c r="F126" s="100"/>
      <c r="G126" s="100"/>
      <c r="H126" s="100"/>
      <c r="I126" s="100"/>
    </row>
    <row r="127" spans="4:9" ht="15">
      <c r="D127" s="100"/>
      <c r="E127" s="100"/>
      <c r="F127" s="100"/>
      <c r="G127" s="100"/>
      <c r="H127" s="100"/>
      <c r="I127" s="100"/>
    </row>
    <row r="128" spans="4:9" ht="15">
      <c r="D128" s="100"/>
      <c r="E128" s="100"/>
      <c r="F128" s="100"/>
      <c r="G128" s="100"/>
      <c r="H128" s="100"/>
      <c r="I128" s="100"/>
    </row>
    <row r="129" spans="4:9" ht="15">
      <c r="D129" s="100"/>
      <c r="E129" s="100"/>
      <c r="F129" s="100"/>
      <c r="G129" s="100"/>
      <c r="H129" s="100"/>
      <c r="I129" s="100"/>
    </row>
    <row r="130" spans="4:9" ht="15">
      <c r="D130" s="100"/>
      <c r="E130" s="100"/>
      <c r="F130" s="100"/>
      <c r="G130" s="100"/>
      <c r="H130" s="100"/>
      <c r="I130" s="100"/>
    </row>
    <row r="131" spans="4:9" ht="15">
      <c r="D131" s="100"/>
      <c r="E131" s="100"/>
      <c r="F131" s="100"/>
      <c r="G131" s="100"/>
      <c r="H131" s="100"/>
      <c r="I131" s="100"/>
    </row>
    <row r="132" spans="4:9" ht="15">
      <c r="D132" s="100"/>
      <c r="E132" s="100"/>
      <c r="F132" s="100"/>
      <c r="G132" s="100"/>
      <c r="H132" s="100"/>
      <c r="I132" s="100"/>
    </row>
    <row r="133" spans="4:9" ht="15">
      <c r="D133" s="100"/>
      <c r="E133" s="100"/>
      <c r="F133" s="100"/>
      <c r="G133" s="100"/>
      <c r="H133" s="100"/>
      <c r="I133" s="100"/>
    </row>
    <row r="134" spans="4:9" ht="15">
      <c r="D134" s="100"/>
      <c r="E134" s="100"/>
      <c r="F134" s="100"/>
      <c r="G134" s="100"/>
      <c r="H134" s="100"/>
      <c r="I134" s="100"/>
    </row>
    <row r="135" spans="4:9" ht="15">
      <c r="D135" s="100"/>
      <c r="E135" s="100"/>
      <c r="F135" s="100"/>
      <c r="G135" s="100"/>
      <c r="H135" s="100"/>
      <c r="I135" s="100"/>
    </row>
    <row r="136" spans="4:9" ht="15">
      <c r="D136" s="100"/>
      <c r="E136" s="100"/>
      <c r="F136" s="100"/>
      <c r="G136" s="100"/>
      <c r="H136" s="100"/>
      <c r="I136" s="100"/>
    </row>
    <row r="137" spans="4:9" ht="15">
      <c r="D137" s="100"/>
      <c r="E137" s="100"/>
      <c r="F137" s="100"/>
      <c r="G137" s="100"/>
      <c r="H137" s="100"/>
      <c r="I137" s="100"/>
    </row>
    <row r="138" spans="4:9" ht="15">
      <c r="D138" s="100"/>
      <c r="E138" s="100"/>
      <c r="F138" s="100"/>
      <c r="G138" s="100"/>
      <c r="H138" s="100"/>
      <c r="I138" s="100"/>
    </row>
    <row r="139" spans="4:9" ht="15">
      <c r="D139" s="100"/>
      <c r="E139" s="100"/>
      <c r="F139" s="100"/>
      <c r="G139" s="100"/>
      <c r="H139" s="100"/>
      <c r="I139" s="100"/>
    </row>
    <row r="140" spans="4:9" ht="15">
      <c r="D140" s="100"/>
      <c r="E140" s="100"/>
      <c r="F140" s="100"/>
      <c r="G140" s="100"/>
      <c r="H140" s="100"/>
      <c r="I140" s="100"/>
    </row>
    <row r="141" spans="4:9" ht="15">
      <c r="D141" s="100"/>
      <c r="E141" s="100"/>
      <c r="F141" s="100"/>
      <c r="G141" s="100"/>
      <c r="H141" s="100"/>
      <c r="I141" s="100"/>
    </row>
    <row r="142" spans="4:9" ht="15">
      <c r="D142" s="100"/>
      <c r="E142" s="100"/>
      <c r="F142" s="100"/>
      <c r="G142" s="100"/>
      <c r="H142" s="100"/>
      <c r="I142" s="100"/>
    </row>
    <row r="143" spans="4:9" ht="15">
      <c r="D143" s="100"/>
      <c r="E143" s="100"/>
      <c r="F143" s="100"/>
      <c r="G143" s="100"/>
      <c r="H143" s="100"/>
      <c r="I143" s="100"/>
    </row>
    <row r="144" spans="4:9" ht="15">
      <c r="D144" s="100"/>
      <c r="E144" s="100"/>
      <c r="F144" s="100"/>
      <c r="G144" s="100"/>
      <c r="H144" s="100"/>
      <c r="I144" s="100"/>
    </row>
    <row r="145" spans="4:9" ht="15">
      <c r="D145" s="100"/>
      <c r="E145" s="100"/>
      <c r="F145" s="100"/>
      <c r="G145" s="100"/>
      <c r="H145" s="100"/>
      <c r="I145" s="100"/>
    </row>
    <row r="146" spans="4:9" ht="15">
      <c r="D146" s="100"/>
      <c r="E146" s="100"/>
      <c r="F146" s="100"/>
      <c r="G146" s="100"/>
      <c r="H146" s="100"/>
      <c r="I146" s="100"/>
    </row>
    <row r="147" spans="4:9" ht="15">
      <c r="D147" s="100"/>
      <c r="E147" s="100"/>
      <c r="F147" s="100"/>
      <c r="G147" s="100"/>
      <c r="H147" s="100"/>
      <c r="I147" s="100"/>
    </row>
    <row r="148" spans="4:9" ht="15">
      <c r="D148" s="100"/>
      <c r="E148" s="100"/>
      <c r="F148" s="100"/>
      <c r="G148" s="100"/>
      <c r="H148" s="100"/>
      <c r="I148" s="100"/>
    </row>
    <row r="149" spans="4:9" ht="15">
      <c r="D149" s="100"/>
      <c r="E149" s="100"/>
      <c r="F149" s="100"/>
      <c r="G149" s="100"/>
      <c r="H149" s="100"/>
      <c r="I149" s="100"/>
    </row>
    <row r="150" spans="4:9" ht="15">
      <c r="D150" s="100"/>
      <c r="E150" s="100"/>
      <c r="F150" s="100"/>
      <c r="G150" s="100"/>
      <c r="H150" s="100"/>
      <c r="I150" s="100"/>
    </row>
    <row r="151" spans="4:9" ht="15">
      <c r="D151" s="100"/>
      <c r="E151" s="100"/>
      <c r="F151" s="100"/>
      <c r="G151" s="100"/>
      <c r="H151" s="100"/>
      <c r="I151" s="100"/>
    </row>
    <row r="152" spans="4:9" ht="15">
      <c r="D152" s="100"/>
      <c r="E152" s="100"/>
      <c r="F152" s="100"/>
      <c r="G152" s="100"/>
      <c r="H152" s="100"/>
      <c r="I152" s="100"/>
    </row>
    <row r="153" spans="4:9" ht="15">
      <c r="D153" s="100"/>
      <c r="E153" s="100"/>
      <c r="F153" s="100"/>
      <c r="G153" s="100"/>
      <c r="H153" s="100"/>
      <c r="I153" s="100"/>
    </row>
    <row r="154" spans="4:9" ht="15">
      <c r="D154" s="100"/>
      <c r="E154" s="100"/>
      <c r="F154" s="100"/>
      <c r="G154" s="100"/>
      <c r="H154" s="100"/>
      <c r="I154" s="100"/>
    </row>
    <row r="155" spans="4:9" ht="15">
      <c r="D155" s="100"/>
      <c r="E155" s="100"/>
      <c r="F155" s="100"/>
      <c r="G155" s="100"/>
      <c r="H155" s="100"/>
      <c r="I155" s="100"/>
    </row>
    <row r="156" spans="4:9" ht="15">
      <c r="D156" s="100"/>
      <c r="E156" s="100"/>
      <c r="F156" s="100"/>
      <c r="G156" s="100"/>
      <c r="H156" s="100"/>
      <c r="I156" s="100"/>
    </row>
    <row r="157" spans="4:9" ht="15">
      <c r="D157" s="100"/>
      <c r="E157" s="100"/>
      <c r="F157" s="100"/>
      <c r="G157" s="100"/>
      <c r="H157" s="100"/>
      <c r="I157" s="100"/>
    </row>
    <row r="158" spans="4:9" ht="15">
      <c r="D158" s="100"/>
      <c r="E158" s="100"/>
      <c r="F158" s="100"/>
      <c r="G158" s="100"/>
      <c r="H158" s="100"/>
      <c r="I158" s="100"/>
    </row>
    <row r="159" spans="4:9" ht="15">
      <c r="D159" s="100"/>
      <c r="E159" s="100"/>
      <c r="F159" s="100"/>
      <c r="G159" s="100"/>
      <c r="H159" s="100"/>
      <c r="I159" s="100"/>
    </row>
    <row r="160" spans="4:9" ht="15">
      <c r="D160" s="100"/>
      <c r="E160" s="100"/>
      <c r="F160" s="100"/>
      <c r="G160" s="100"/>
      <c r="H160" s="100"/>
      <c r="I160" s="100"/>
    </row>
    <row r="161" spans="4:9" ht="15">
      <c r="D161" s="100"/>
      <c r="E161" s="100"/>
      <c r="F161" s="100"/>
      <c r="G161" s="100"/>
      <c r="H161" s="100"/>
      <c r="I161" s="100"/>
    </row>
    <row r="162" spans="4:9" ht="15">
      <c r="D162" s="100"/>
      <c r="E162" s="100"/>
      <c r="F162" s="100"/>
      <c r="G162" s="100"/>
      <c r="H162" s="100"/>
      <c r="I162" s="100"/>
    </row>
    <row r="163" spans="4:9" ht="15">
      <c r="D163" s="100"/>
      <c r="E163" s="100"/>
      <c r="F163" s="100"/>
      <c r="G163" s="100"/>
      <c r="H163" s="100"/>
      <c r="I163" s="100"/>
    </row>
    <row r="164" spans="4:9" ht="15">
      <c r="D164" s="100"/>
      <c r="E164" s="100"/>
      <c r="F164" s="100"/>
      <c r="G164" s="100"/>
      <c r="H164" s="100"/>
      <c r="I164" s="100"/>
    </row>
    <row r="165" spans="4:9" ht="15">
      <c r="D165" s="100"/>
      <c r="E165" s="100"/>
      <c r="F165" s="100"/>
      <c r="G165" s="100"/>
      <c r="H165" s="100"/>
      <c r="I165" s="100"/>
    </row>
    <row r="166" spans="4:9" ht="15">
      <c r="D166" s="100"/>
      <c r="E166" s="100"/>
      <c r="F166" s="100"/>
      <c r="G166" s="100"/>
      <c r="H166" s="100"/>
      <c r="I166" s="100"/>
    </row>
    <row r="167" spans="4:9" ht="15">
      <c r="D167" s="100"/>
      <c r="E167" s="100"/>
      <c r="F167" s="100"/>
      <c r="G167" s="100"/>
      <c r="H167" s="100"/>
      <c r="I167" s="100"/>
    </row>
    <row r="168" spans="4:9" ht="15">
      <c r="D168" s="100"/>
      <c r="E168" s="100"/>
      <c r="F168" s="100"/>
      <c r="G168" s="100"/>
      <c r="H168" s="100"/>
      <c r="I168" s="100"/>
    </row>
    <row r="169" spans="4:9" ht="15">
      <c r="D169" s="100"/>
      <c r="E169" s="100"/>
      <c r="F169" s="100"/>
      <c r="G169" s="100"/>
      <c r="H169" s="100"/>
      <c r="I169" s="100"/>
    </row>
    <row r="170" spans="4:9" ht="15">
      <c r="D170" s="100"/>
      <c r="E170" s="100"/>
      <c r="F170" s="100"/>
      <c r="G170" s="100"/>
      <c r="H170" s="100"/>
      <c r="I170" s="100"/>
    </row>
    <row r="171" spans="4:9" ht="15">
      <c r="D171" s="100"/>
      <c r="E171" s="100"/>
      <c r="F171" s="100"/>
      <c r="G171" s="100"/>
      <c r="H171" s="100"/>
      <c r="I171" s="100"/>
    </row>
    <row r="172" spans="4:9" ht="15">
      <c r="D172" s="100"/>
      <c r="E172" s="100"/>
      <c r="F172" s="100"/>
      <c r="G172" s="100"/>
      <c r="H172" s="100"/>
      <c r="I172" s="100"/>
    </row>
    <row r="173" spans="4:9" ht="15">
      <c r="D173" s="100"/>
      <c r="E173" s="100"/>
      <c r="F173" s="100"/>
      <c r="G173" s="100"/>
      <c r="H173" s="100"/>
      <c r="I173" s="100"/>
    </row>
    <row r="174" spans="4:9" ht="15">
      <c r="D174" s="100"/>
      <c r="E174" s="100"/>
      <c r="F174" s="100"/>
      <c r="G174" s="100"/>
      <c r="H174" s="100"/>
      <c r="I174" s="100"/>
    </row>
    <row r="175" spans="4:9" ht="15">
      <c r="D175" s="100"/>
      <c r="E175" s="100"/>
      <c r="F175" s="100"/>
      <c r="G175" s="100"/>
      <c r="H175" s="100"/>
      <c r="I175" s="100"/>
    </row>
    <row r="176" spans="4:9" ht="15">
      <c r="D176" s="100"/>
      <c r="E176" s="100"/>
      <c r="F176" s="100"/>
      <c r="G176" s="100"/>
      <c r="H176" s="100"/>
      <c r="I176" s="100"/>
    </row>
    <row r="177" spans="4:9" ht="15">
      <c r="D177" s="100"/>
      <c r="E177" s="100"/>
      <c r="F177" s="100"/>
      <c r="G177" s="100"/>
      <c r="H177" s="100"/>
      <c r="I177" s="100"/>
    </row>
    <row r="178" spans="4:9" ht="15">
      <c r="D178" s="100"/>
      <c r="E178" s="100"/>
      <c r="F178" s="100"/>
      <c r="G178" s="100"/>
      <c r="H178" s="100"/>
      <c r="I178" s="100"/>
    </row>
    <row r="179" spans="4:9" ht="15">
      <c r="D179" s="100"/>
      <c r="E179" s="100"/>
      <c r="F179" s="100"/>
      <c r="G179" s="100"/>
      <c r="H179" s="100"/>
      <c r="I179" s="100"/>
    </row>
    <row r="180" spans="4:9" ht="15">
      <c r="D180" s="100"/>
      <c r="E180" s="100"/>
      <c r="F180" s="100"/>
      <c r="G180" s="100"/>
      <c r="H180" s="100"/>
      <c r="I180" s="100"/>
    </row>
    <row r="181" spans="4:9" ht="15">
      <c r="D181" s="100"/>
      <c r="E181" s="100"/>
      <c r="F181" s="100"/>
      <c r="G181" s="100"/>
      <c r="H181" s="100"/>
      <c r="I181" s="100"/>
    </row>
    <row r="182" spans="4:9" ht="15">
      <c r="D182" s="100"/>
      <c r="E182" s="100"/>
      <c r="F182" s="100"/>
      <c r="G182" s="100"/>
      <c r="H182" s="100"/>
      <c r="I182" s="100"/>
    </row>
    <row r="183" spans="4:9" ht="15">
      <c r="D183" s="100"/>
      <c r="E183" s="100"/>
      <c r="F183" s="100"/>
      <c r="G183" s="100"/>
      <c r="H183" s="100"/>
      <c r="I183" s="100"/>
    </row>
    <row r="184" spans="4:9" ht="15">
      <c r="D184" s="100"/>
      <c r="E184" s="100"/>
      <c r="F184" s="100"/>
      <c r="G184" s="100"/>
      <c r="H184" s="100"/>
      <c r="I184" s="100"/>
    </row>
    <row r="185" spans="4:9" ht="15">
      <c r="D185" s="100"/>
      <c r="E185" s="100"/>
      <c r="F185" s="100"/>
      <c r="G185" s="100"/>
      <c r="H185" s="100"/>
      <c r="I185" s="100"/>
    </row>
    <row r="186" spans="4:9" ht="15">
      <c r="D186" s="100"/>
      <c r="E186" s="100"/>
      <c r="F186" s="100"/>
      <c r="G186" s="100"/>
      <c r="H186" s="100"/>
      <c r="I186" s="100"/>
    </row>
    <row r="187" spans="4:9" ht="15">
      <c r="D187" s="100"/>
      <c r="E187" s="100"/>
      <c r="F187" s="100"/>
      <c r="G187" s="100"/>
      <c r="H187" s="100"/>
      <c r="I187" s="100"/>
    </row>
    <row r="188" spans="4:9" ht="15">
      <c r="D188" s="100"/>
      <c r="E188" s="100"/>
      <c r="F188" s="100"/>
      <c r="G188" s="100"/>
      <c r="H188" s="100"/>
      <c r="I188" s="100"/>
    </row>
    <row r="189" spans="4:9" ht="15">
      <c r="D189" s="100"/>
      <c r="E189" s="100"/>
      <c r="F189" s="100"/>
      <c r="G189" s="100"/>
      <c r="H189" s="100"/>
      <c r="I189" s="100"/>
    </row>
    <row r="190" spans="4:9" ht="15">
      <c r="D190" s="100"/>
      <c r="E190" s="100"/>
      <c r="F190" s="100"/>
      <c r="G190" s="100"/>
      <c r="H190" s="100"/>
      <c r="I190" s="100"/>
    </row>
    <row r="191" spans="4:9" ht="15">
      <c r="D191" s="100"/>
      <c r="E191" s="100"/>
      <c r="F191" s="100"/>
      <c r="G191" s="100"/>
      <c r="H191" s="100"/>
      <c r="I191" s="100"/>
    </row>
    <row r="192" spans="4:9" ht="15">
      <c r="D192" s="100"/>
      <c r="E192" s="100"/>
      <c r="F192" s="100"/>
      <c r="G192" s="100"/>
      <c r="H192" s="100"/>
      <c r="I192" s="100"/>
    </row>
    <row r="193" spans="4:9" ht="15">
      <c r="D193" s="100"/>
      <c r="E193" s="100"/>
      <c r="F193" s="100"/>
      <c r="G193" s="100"/>
      <c r="H193" s="100"/>
      <c r="I193" s="100"/>
    </row>
    <row r="194" spans="4:9" ht="15">
      <c r="D194" s="100"/>
      <c r="E194" s="100"/>
      <c r="F194" s="100"/>
      <c r="G194" s="100"/>
      <c r="H194" s="100"/>
      <c r="I194" s="100"/>
    </row>
    <row r="195" spans="4:9" ht="15">
      <c r="D195" s="100"/>
      <c r="E195" s="100"/>
      <c r="F195" s="100"/>
      <c r="G195" s="100"/>
      <c r="H195" s="100"/>
      <c r="I195" s="100"/>
    </row>
    <row r="196" spans="4:9" ht="15">
      <c r="D196" s="100"/>
      <c r="E196" s="100"/>
      <c r="F196" s="100"/>
      <c r="G196" s="100"/>
      <c r="H196" s="100"/>
      <c r="I196" s="100"/>
    </row>
    <row r="197" spans="4:9" ht="15">
      <c r="D197" s="100"/>
      <c r="E197" s="100"/>
      <c r="F197" s="100"/>
      <c r="G197" s="100"/>
      <c r="H197" s="100"/>
      <c r="I197" s="100"/>
    </row>
    <row r="198" spans="4:9" ht="15">
      <c r="D198" s="100"/>
      <c r="E198" s="100"/>
      <c r="F198" s="100"/>
      <c r="G198" s="100"/>
      <c r="H198" s="100"/>
      <c r="I198" s="100"/>
    </row>
    <row r="199" spans="4:9" ht="15">
      <c r="D199" s="100"/>
      <c r="E199" s="100"/>
      <c r="F199" s="100"/>
      <c r="G199" s="100"/>
      <c r="H199" s="100"/>
      <c r="I199" s="100"/>
    </row>
    <row r="200" spans="4:9" ht="15">
      <c r="D200" s="100"/>
      <c r="E200" s="100"/>
      <c r="F200" s="100"/>
      <c r="G200" s="100"/>
      <c r="H200" s="100"/>
      <c r="I200" s="100"/>
    </row>
    <row r="201" spans="4:9" ht="15">
      <c r="D201" s="100"/>
      <c r="E201" s="100"/>
      <c r="F201" s="100"/>
      <c r="G201" s="100"/>
      <c r="H201" s="100"/>
      <c r="I201" s="100"/>
    </row>
    <row r="202" spans="4:9" ht="15">
      <c r="D202" s="100"/>
      <c r="E202" s="100"/>
      <c r="F202" s="100"/>
      <c r="G202" s="100"/>
      <c r="H202" s="100"/>
      <c r="I202" s="100"/>
    </row>
    <row r="203" spans="4:9" ht="15">
      <c r="D203" s="100"/>
      <c r="E203" s="100"/>
      <c r="F203" s="100"/>
      <c r="G203" s="100"/>
      <c r="H203" s="100"/>
      <c r="I203" s="100"/>
    </row>
    <row r="204" spans="4:9" ht="15">
      <c r="D204" s="100"/>
      <c r="E204" s="100"/>
      <c r="F204" s="100"/>
      <c r="G204" s="100"/>
      <c r="H204" s="100"/>
      <c r="I204" s="100"/>
    </row>
    <row r="205" spans="4:9" ht="15">
      <c r="D205" s="100"/>
      <c r="E205" s="100"/>
      <c r="F205" s="100"/>
      <c r="G205" s="100"/>
      <c r="H205" s="100"/>
      <c r="I205" s="100"/>
    </row>
    <row r="206" spans="4:9" ht="15">
      <c r="D206" s="100"/>
      <c r="E206" s="100"/>
      <c r="F206" s="100"/>
      <c r="G206" s="100"/>
      <c r="H206" s="100"/>
      <c r="I206" s="100"/>
    </row>
    <row r="207" spans="4:9" ht="15">
      <c r="D207" s="100"/>
      <c r="E207" s="100"/>
      <c r="F207" s="100"/>
      <c r="G207" s="100"/>
      <c r="H207" s="100"/>
      <c r="I207" s="100"/>
    </row>
    <row r="208" spans="4:9" ht="15">
      <c r="D208" s="100"/>
      <c r="E208" s="100"/>
      <c r="F208" s="100"/>
      <c r="G208" s="100"/>
      <c r="H208" s="100"/>
      <c r="I208" s="100"/>
    </row>
    <row r="209" spans="4:9" ht="15">
      <c r="D209" s="100"/>
      <c r="E209" s="100"/>
      <c r="F209" s="100"/>
      <c r="G209" s="100"/>
      <c r="H209" s="100"/>
      <c r="I209" s="100"/>
    </row>
    <row r="210" spans="4:9" ht="15">
      <c r="D210" s="100"/>
      <c r="E210" s="100"/>
      <c r="F210" s="100"/>
      <c r="G210" s="100"/>
      <c r="H210" s="100"/>
      <c r="I210" s="100"/>
    </row>
    <row r="211" spans="4:9" ht="15">
      <c r="D211" s="100"/>
      <c r="E211" s="100"/>
      <c r="F211" s="100"/>
      <c r="G211" s="100"/>
      <c r="H211" s="100"/>
      <c r="I211" s="100"/>
    </row>
    <row r="212" spans="4:9" ht="15">
      <c r="D212" s="100"/>
      <c r="E212" s="100"/>
      <c r="F212" s="100"/>
      <c r="G212" s="100"/>
      <c r="H212" s="100"/>
      <c r="I212" s="100"/>
    </row>
    <row r="213" spans="4:9" ht="15">
      <c r="D213" s="100"/>
      <c r="E213" s="100"/>
      <c r="F213" s="100"/>
      <c r="G213" s="100"/>
      <c r="H213" s="100"/>
      <c r="I213" s="100"/>
    </row>
    <row r="214" spans="4:9" ht="15">
      <c r="D214" s="100"/>
      <c r="E214" s="100"/>
      <c r="F214" s="100"/>
      <c r="G214" s="100"/>
      <c r="H214" s="100"/>
      <c r="I214" s="100"/>
    </row>
    <row r="215" spans="4:9" ht="15">
      <c r="D215" s="100"/>
      <c r="E215" s="100"/>
      <c r="F215" s="100"/>
      <c r="G215" s="100"/>
      <c r="H215" s="100"/>
      <c r="I215" s="100"/>
    </row>
    <row r="216" spans="4:9" ht="15">
      <c r="D216" s="100"/>
      <c r="E216" s="100"/>
      <c r="F216" s="100"/>
      <c r="G216" s="100"/>
      <c r="H216" s="100"/>
      <c r="I216" s="100"/>
    </row>
    <row r="217" spans="4:9" ht="15">
      <c r="D217" s="100"/>
      <c r="E217" s="100"/>
      <c r="F217" s="100"/>
      <c r="G217" s="100"/>
      <c r="H217" s="100"/>
      <c r="I217" s="100"/>
    </row>
    <row r="218" spans="4:9" ht="15">
      <c r="D218" s="100"/>
      <c r="E218" s="100"/>
      <c r="F218" s="100"/>
      <c r="G218" s="100"/>
      <c r="H218" s="100"/>
      <c r="I218" s="100"/>
    </row>
    <row r="219" spans="4:9" ht="15">
      <c r="D219" s="100"/>
      <c r="E219" s="100"/>
      <c r="F219" s="100"/>
      <c r="G219" s="100"/>
      <c r="H219" s="100"/>
      <c r="I219" s="100"/>
    </row>
    <row r="220" spans="4:9" ht="15">
      <c r="D220" s="100"/>
      <c r="E220" s="100"/>
      <c r="F220" s="100"/>
      <c r="G220" s="100"/>
      <c r="H220" s="100"/>
      <c r="I220" s="100"/>
    </row>
    <row r="221" spans="4:9" ht="15">
      <c r="D221" s="100"/>
      <c r="E221" s="100"/>
      <c r="F221" s="100"/>
      <c r="G221" s="100"/>
      <c r="H221" s="100"/>
      <c r="I221" s="100"/>
    </row>
    <row r="222" spans="4:9" ht="15">
      <c r="D222" s="100"/>
      <c r="E222" s="100"/>
      <c r="F222" s="100"/>
      <c r="G222" s="100"/>
      <c r="H222" s="100"/>
      <c r="I222" s="100"/>
    </row>
    <row r="223" spans="4:9" ht="15">
      <c r="D223" s="100"/>
      <c r="E223" s="100"/>
      <c r="F223" s="100"/>
      <c r="G223" s="100"/>
      <c r="H223" s="100"/>
      <c r="I223" s="100"/>
    </row>
    <row r="224" spans="4:9" ht="15">
      <c r="D224" s="100"/>
      <c r="E224" s="100"/>
      <c r="F224" s="100"/>
      <c r="G224" s="100"/>
      <c r="H224" s="100"/>
      <c r="I224" s="100"/>
    </row>
    <row r="225" spans="4:9" ht="15">
      <c r="D225" s="100"/>
      <c r="E225" s="100"/>
      <c r="F225" s="100"/>
      <c r="G225" s="100"/>
      <c r="H225" s="100"/>
      <c r="I225" s="100"/>
    </row>
    <row r="226" spans="4:9" ht="15">
      <c r="D226" s="100"/>
      <c r="E226" s="100"/>
      <c r="F226" s="100"/>
      <c r="G226" s="100"/>
      <c r="H226" s="100"/>
      <c r="I226" s="100"/>
    </row>
    <row r="227" spans="4:9" ht="15">
      <c r="D227" s="100"/>
      <c r="E227" s="100"/>
      <c r="F227" s="100"/>
      <c r="G227" s="100"/>
      <c r="H227" s="100"/>
      <c r="I227" s="100"/>
    </row>
    <row r="228" spans="4:9" ht="15">
      <c r="D228" s="100"/>
      <c r="E228" s="100"/>
      <c r="F228" s="100"/>
      <c r="G228" s="100"/>
      <c r="H228" s="100"/>
      <c r="I228" s="100"/>
    </row>
    <row r="229" spans="4:9" ht="15">
      <c r="D229" s="100"/>
      <c r="E229" s="100"/>
      <c r="F229" s="100"/>
      <c r="G229" s="100"/>
      <c r="H229" s="100"/>
      <c r="I229" s="100"/>
    </row>
    <row r="230" spans="4:9" ht="15">
      <c r="D230" s="100"/>
      <c r="E230" s="100"/>
      <c r="F230" s="100"/>
      <c r="G230" s="100"/>
      <c r="H230" s="100"/>
      <c r="I230" s="100"/>
    </row>
    <row r="231" spans="4:9" ht="15">
      <c r="D231" s="100"/>
      <c r="E231" s="100"/>
      <c r="F231" s="100"/>
      <c r="G231" s="100"/>
      <c r="H231" s="100"/>
      <c r="I231" s="100"/>
    </row>
    <row r="232" spans="4:9" ht="15">
      <c r="D232" s="100"/>
      <c r="E232" s="100"/>
      <c r="F232" s="100"/>
      <c r="G232" s="100"/>
      <c r="H232" s="100"/>
      <c r="I232" s="100"/>
    </row>
    <row r="233" spans="4:9" ht="15">
      <c r="D233" s="100"/>
      <c r="E233" s="100"/>
      <c r="F233" s="100"/>
      <c r="G233" s="100"/>
      <c r="H233" s="100"/>
      <c r="I233" s="100"/>
    </row>
    <row r="234" spans="4:9" ht="15">
      <c r="D234" s="100"/>
      <c r="E234" s="100"/>
      <c r="F234" s="100"/>
      <c r="G234" s="100"/>
      <c r="H234" s="100"/>
      <c r="I234" s="100"/>
    </row>
    <row r="235" spans="4:9" ht="15">
      <c r="D235" s="100"/>
      <c r="E235" s="100"/>
      <c r="F235" s="100"/>
      <c r="G235" s="100"/>
      <c r="H235" s="100"/>
      <c r="I235" s="100"/>
    </row>
    <row r="236" spans="4:9" ht="15">
      <c r="D236" s="100"/>
      <c r="E236" s="100"/>
      <c r="F236" s="100"/>
      <c r="G236" s="100"/>
      <c r="H236" s="100"/>
      <c r="I236" s="100"/>
    </row>
    <row r="237" spans="4:9" ht="15">
      <c r="D237" s="100"/>
      <c r="E237" s="100"/>
      <c r="F237" s="100"/>
      <c r="G237" s="100"/>
      <c r="H237" s="100"/>
      <c r="I237" s="100"/>
    </row>
    <row r="238" spans="4:9" ht="15">
      <c r="D238" s="100"/>
      <c r="E238" s="100"/>
      <c r="F238" s="100"/>
      <c r="G238" s="100"/>
      <c r="H238" s="100"/>
      <c r="I238" s="100"/>
    </row>
    <row r="239" spans="4:9" ht="15">
      <c r="D239" s="100"/>
      <c r="E239" s="100"/>
      <c r="F239" s="100"/>
      <c r="G239" s="100"/>
      <c r="H239" s="100"/>
      <c r="I239" s="100"/>
    </row>
    <row r="240" spans="4:9" ht="15">
      <c r="D240" s="100"/>
      <c r="E240" s="100"/>
      <c r="F240" s="100"/>
      <c r="G240" s="100"/>
      <c r="H240" s="100"/>
      <c r="I240" s="100"/>
    </row>
    <row r="241" spans="4:9" ht="15">
      <c r="D241" s="100"/>
      <c r="E241" s="100"/>
      <c r="F241" s="100"/>
      <c r="G241" s="100"/>
      <c r="H241" s="100"/>
      <c r="I241" s="100"/>
    </row>
    <row r="242" spans="4:9" ht="15">
      <c r="D242" s="100"/>
      <c r="E242" s="100"/>
      <c r="F242" s="100"/>
      <c r="G242" s="100"/>
      <c r="H242" s="100"/>
      <c r="I242" s="100"/>
    </row>
    <row r="243" spans="4:9" ht="15">
      <c r="D243" s="100"/>
      <c r="E243" s="100"/>
      <c r="F243" s="100"/>
      <c r="G243" s="100"/>
      <c r="H243" s="100"/>
      <c r="I243" s="100"/>
    </row>
    <row r="244" spans="4:9" ht="15">
      <c r="D244" s="100"/>
      <c r="E244" s="100"/>
      <c r="F244" s="100"/>
      <c r="G244" s="100"/>
      <c r="H244" s="100"/>
      <c r="I244" s="100"/>
    </row>
    <row r="245" spans="4:9" ht="15">
      <c r="D245" s="100"/>
      <c r="E245" s="100"/>
      <c r="F245" s="100"/>
      <c r="G245" s="100"/>
      <c r="H245" s="100"/>
      <c r="I245" s="100"/>
    </row>
    <row r="246" spans="4:9" ht="15">
      <c r="D246" s="100"/>
      <c r="E246" s="100"/>
      <c r="F246" s="100"/>
      <c r="G246" s="100"/>
      <c r="H246" s="100"/>
      <c r="I246" s="100"/>
    </row>
    <row r="247" spans="4:9" ht="15">
      <c r="D247" s="100"/>
      <c r="E247" s="100"/>
      <c r="F247" s="100"/>
      <c r="G247" s="100"/>
      <c r="H247" s="100"/>
      <c r="I247" s="100"/>
    </row>
    <row r="248" spans="4:9" ht="15">
      <c r="D248" s="100"/>
      <c r="E248" s="100"/>
      <c r="F248" s="100"/>
      <c r="G248" s="100"/>
      <c r="H248" s="100"/>
      <c r="I248" s="100"/>
    </row>
    <row r="249" spans="4:9" ht="15">
      <c r="D249" s="100"/>
      <c r="E249" s="100"/>
      <c r="F249" s="100"/>
      <c r="G249" s="100"/>
      <c r="H249" s="100"/>
      <c r="I249" s="100"/>
    </row>
    <row r="250" spans="4:9" ht="15">
      <c r="D250" s="100"/>
      <c r="E250" s="100"/>
      <c r="F250" s="100"/>
      <c r="G250" s="100"/>
      <c r="H250" s="100"/>
      <c r="I250" s="100"/>
    </row>
    <row r="251" spans="4:9" ht="15">
      <c r="D251" s="100"/>
      <c r="E251" s="100"/>
      <c r="F251" s="100"/>
      <c r="G251" s="100"/>
      <c r="H251" s="100"/>
      <c r="I251" s="100"/>
    </row>
    <row r="252" spans="4:9" ht="15">
      <c r="D252" s="100"/>
      <c r="E252" s="100"/>
      <c r="F252" s="100"/>
      <c r="G252" s="100"/>
      <c r="H252" s="100"/>
      <c r="I252" s="100"/>
    </row>
    <row r="253" spans="4:9" ht="15">
      <c r="D253" s="100"/>
      <c r="E253" s="100"/>
      <c r="F253" s="100"/>
      <c r="G253" s="100"/>
      <c r="H253" s="100"/>
      <c r="I253" s="100"/>
    </row>
    <row r="254" spans="4:9" ht="15">
      <c r="D254" s="100"/>
      <c r="E254" s="100"/>
      <c r="F254" s="100"/>
      <c r="G254" s="100"/>
      <c r="H254" s="100"/>
      <c r="I254" s="100"/>
    </row>
    <row r="255" spans="4:9" ht="15">
      <c r="D255" s="100"/>
      <c r="E255" s="100"/>
      <c r="F255" s="100"/>
      <c r="G255" s="100"/>
      <c r="H255" s="100"/>
      <c r="I255" s="100"/>
    </row>
    <row r="256" spans="4:9" ht="15">
      <c r="D256" s="100"/>
      <c r="E256" s="100"/>
      <c r="F256" s="100"/>
      <c r="G256" s="100"/>
      <c r="H256" s="100"/>
      <c r="I256" s="100"/>
    </row>
    <row r="257" spans="4:9" ht="15">
      <c r="D257" s="100"/>
      <c r="E257" s="100"/>
      <c r="F257" s="100"/>
      <c r="G257" s="100"/>
      <c r="H257" s="100"/>
      <c r="I257" s="100"/>
    </row>
    <row r="258" spans="4:9" ht="15">
      <c r="D258" s="100"/>
      <c r="E258" s="100"/>
      <c r="F258" s="100"/>
      <c r="G258" s="100"/>
      <c r="H258" s="100"/>
      <c r="I258" s="100"/>
    </row>
    <row r="259" spans="4:9" ht="15">
      <c r="D259" s="100"/>
      <c r="E259" s="100"/>
      <c r="F259" s="100"/>
      <c r="G259" s="100"/>
      <c r="H259" s="100"/>
      <c r="I259" s="100"/>
    </row>
    <row r="260" spans="4:9" ht="15">
      <c r="D260" s="100"/>
      <c r="E260" s="100"/>
      <c r="F260" s="100"/>
      <c r="G260" s="100"/>
      <c r="H260" s="100"/>
      <c r="I260" s="100"/>
    </row>
    <row r="261" spans="4:9" ht="15">
      <c r="D261" s="100"/>
      <c r="E261" s="100"/>
      <c r="F261" s="100"/>
      <c r="G261" s="100"/>
      <c r="H261" s="100"/>
      <c r="I261" s="100"/>
    </row>
    <row r="262" spans="4:9" ht="15">
      <c r="D262" s="100"/>
      <c r="E262" s="100"/>
      <c r="F262" s="100"/>
      <c r="G262" s="100"/>
      <c r="H262" s="100"/>
      <c r="I262" s="100"/>
    </row>
    <row r="263" spans="4:9" ht="15">
      <c r="D263" s="100"/>
      <c r="E263" s="100"/>
      <c r="F263" s="100"/>
      <c r="G263" s="100"/>
      <c r="H263" s="100"/>
      <c r="I263" s="100"/>
    </row>
    <row r="264" spans="4:9" ht="1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 Department</cp:lastModifiedBy>
  <cp:lastPrinted>2023-07-24T11:34:17Z</cp:lastPrinted>
  <dcterms:created xsi:type="dcterms:W3CDTF">2006-09-16T00:00:00Z</dcterms:created>
  <dcterms:modified xsi:type="dcterms:W3CDTF">2023-07-31T08:51:19Z</dcterms:modified>
  <cp:category/>
  <cp:version/>
  <cp:contentType/>
  <cp:contentStatus/>
</cp:coreProperties>
</file>