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2\Annual individual 2022\BG\"/>
    </mc:Choice>
  </mc:AlternateContent>
  <xr:revisionPtr revIDLastSave="0" documentId="13_ncr:1_{CB73B083-D52C-4333-A82B-4F08DD27FA6F}" xr6:coauthVersionLast="47" xr6:coauthVersionMax="47" xr10:uidLastSave="{00000000-0000-0000-0000-000000000000}"/>
  <bookViews>
    <workbookView xWindow="420" yWindow="630" windowWidth="12615" windowHeight="1464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Справка 8.1 България" sheetId="15" r:id="rId10"/>
    <sheet name="Справка 8.2 Казахстан" sheetId="16" r:id="rId11"/>
    <sheet name="Справка 8.3 Полша" sheetId="18" r:id="rId12"/>
    <sheet name="Справка 8.4 САЩ" sheetId="19" r:id="rId13"/>
    <sheet name="Справка 8.5 Украйна" sheetId="20" r:id="rId14"/>
    <sheet name="Справка 8.6 Сърбия" sheetId="22" r:id="rId15"/>
    <sheet name="Контроли" sheetId="14" state="hidden" r:id="rId16"/>
    <sheet name="Показатели" sheetId="12" state="hidden" r:id="rId17"/>
    <sheet name="Danni" sheetId="2" state="hidden" r:id="rId18"/>
    <sheet name="Nomenklaturi" sheetId="13" state="hidden" r:id="rId1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7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Контроли!$A$1:$G$15</definedName>
    <definedName name="_xlnm.Print_Area" localSheetId="0">Начална!$A$1:$B$29</definedName>
    <definedName name="_xlnm.Print_Area" localSheetId="16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C48" i="4" l="1"/>
  <c r="C48" i="6" l="1"/>
  <c r="H13" i="7" l="1"/>
  <c r="G64" i="4" l="1"/>
  <c r="B36" i="22"/>
  <c r="B36" i="20"/>
  <c r="B36" i="19"/>
  <c r="B36" i="18"/>
  <c r="B36" i="16"/>
  <c r="B36" i="15"/>
  <c r="B36" i="10"/>
  <c r="B43" i="7" l="1"/>
  <c r="B59" i="6"/>
  <c r="B55" i="5" l="1"/>
  <c r="B103" i="4"/>
  <c r="B116" i="9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C51" i="8"/>
  <c r="B156" i="11"/>
  <c r="E133" i="11"/>
  <c r="E70" i="11"/>
  <c r="E65" i="11"/>
  <c r="E64" i="11"/>
  <c r="E63" i="11"/>
  <c r="E48" i="11"/>
  <c r="E47" i="11"/>
  <c r="E46" i="11"/>
  <c r="E12" i="11"/>
  <c r="F21" i="15"/>
  <c r="F27" i="15" s="1"/>
  <c r="C21" i="15"/>
  <c r="F27" i="22"/>
  <c r="I27" i="22" s="1"/>
  <c r="C27" i="22"/>
  <c r="H27" i="22"/>
  <c r="G27" i="22"/>
  <c r="E27" i="22"/>
  <c r="D27" i="22"/>
  <c r="I26" i="22"/>
  <c r="I25" i="22"/>
  <c r="I24" i="22"/>
  <c r="I23" i="22"/>
  <c r="I22" i="22"/>
  <c r="I20" i="22"/>
  <c r="H18" i="22"/>
  <c r="G18" i="22"/>
  <c r="F18" i="22"/>
  <c r="E18" i="22"/>
  <c r="D18" i="22"/>
  <c r="C18" i="22"/>
  <c r="I17" i="22"/>
  <c r="I16" i="22"/>
  <c r="I15" i="22"/>
  <c r="I14" i="22"/>
  <c r="I13" i="22"/>
  <c r="A4" i="22"/>
  <c r="A3" i="22"/>
  <c r="H27" i="20"/>
  <c r="G27" i="20"/>
  <c r="F27" i="20"/>
  <c r="I27" i="20" s="1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E27" i="15"/>
  <c r="D27" i="15"/>
  <c r="C27" i="15"/>
  <c r="I26" i="15"/>
  <c r="I25" i="15"/>
  <c r="I24" i="15"/>
  <c r="I23" i="15"/>
  <c r="I22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G69" i="4"/>
  <c r="G67" i="4"/>
  <c r="G66" i="4"/>
  <c r="G65" i="4"/>
  <c r="G63" i="4"/>
  <c r="G49" i="4"/>
  <c r="G48" i="4"/>
  <c r="G47" i="4"/>
  <c r="G46" i="4"/>
  <c r="C72" i="4"/>
  <c r="C71" i="4"/>
  <c r="C70" i="4"/>
  <c r="C69" i="4"/>
  <c r="C51" i="4"/>
  <c r="C50" i="4"/>
  <c r="C49" i="4"/>
  <c r="I18" i="19" l="1"/>
  <c r="I27" i="16"/>
  <c r="I27" i="18"/>
  <c r="I18" i="15"/>
  <c r="I18" i="16"/>
  <c r="I18" i="18"/>
  <c r="I27" i="19"/>
  <c r="I18" i="20"/>
  <c r="I18" i="22"/>
  <c r="I27" i="15"/>
  <c r="I21" i="15"/>
  <c r="I21" i="22"/>
  <c r="AA3" i="1" l="1"/>
  <c r="AA2" i="1"/>
  <c r="B31" i="22" s="1"/>
  <c r="AA1" i="1"/>
  <c r="C74" i="2" s="1"/>
  <c r="A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4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7" i="9"/>
  <c r="H1134" i="2" s="1"/>
  <c r="E96" i="9"/>
  <c r="H1133" i="2" s="1"/>
  <c r="E95" i="9"/>
  <c r="H1132" i="2" s="1"/>
  <c r="E94" i="9"/>
  <c r="E93" i="9"/>
  <c r="H1130" i="2" s="1"/>
  <c r="F92" i="9"/>
  <c r="H1172" i="2" s="1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E82" i="9" s="1"/>
  <c r="H1119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/>
  <c r="E78" i="9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/>
  <c r="E63" i="9"/>
  <c r="H1103" i="2" s="1"/>
  <c r="E62" i="9"/>
  <c r="H1102" i="2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D68" i="9" s="1"/>
  <c r="H1065" i="2" s="1"/>
  <c r="H1051" i="2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E37" i="9"/>
  <c r="H998" i="2" s="1"/>
  <c r="E36" i="9"/>
  <c r="H997" i="2" s="1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/>
  <c r="D18" i="9"/>
  <c r="C18" i="9"/>
  <c r="H918" i="2" s="1"/>
  <c r="E17" i="9"/>
  <c r="H981" i="2" s="1"/>
  <c r="E16" i="9"/>
  <c r="H980" i="2" s="1"/>
  <c r="E15" i="9"/>
  <c r="E14" i="9"/>
  <c r="H978" i="2" s="1"/>
  <c r="D13" i="9"/>
  <c r="D21" i="9" s="1"/>
  <c r="H953" i="2" s="1"/>
  <c r="C13" i="9"/>
  <c r="H913" i="2" s="1"/>
  <c r="E11" i="9"/>
  <c r="H976" i="2" s="1"/>
  <c r="N42" i="8"/>
  <c r="H789" i="2" s="1"/>
  <c r="G42" i="8"/>
  <c r="J42" i="8" s="1"/>
  <c r="H669" i="2" s="1"/>
  <c r="N40" i="8"/>
  <c r="Q40" i="8" s="1"/>
  <c r="H877" i="2" s="1"/>
  <c r="H787" i="2"/>
  <c r="G40" i="8"/>
  <c r="J40" i="8" s="1"/>
  <c r="N39" i="8"/>
  <c r="H786" i="2" s="1"/>
  <c r="G39" i="8"/>
  <c r="H576" i="2" s="1"/>
  <c r="N38" i="8"/>
  <c r="H785" i="2" s="1"/>
  <c r="G38" i="8"/>
  <c r="H575" i="2" s="1"/>
  <c r="N37" i="8"/>
  <c r="H784" i="2" s="1"/>
  <c r="Q37" i="8"/>
  <c r="H874" i="2" s="1"/>
  <c r="G37" i="8"/>
  <c r="J37" i="8"/>
  <c r="H574" i="2"/>
  <c r="N36" i="8"/>
  <c r="H783" i="2" s="1"/>
  <c r="G36" i="8"/>
  <c r="H573" i="2" s="1"/>
  <c r="P35" i="8"/>
  <c r="H842" i="2" s="1"/>
  <c r="O35" i="8"/>
  <c r="H812" i="2" s="1"/>
  <c r="M35" i="8"/>
  <c r="H752" i="2" s="1"/>
  <c r="L35" i="8"/>
  <c r="K35" i="8"/>
  <c r="H692" i="2" s="1"/>
  <c r="I35" i="8"/>
  <c r="H632" i="2" s="1"/>
  <c r="H35" i="8"/>
  <c r="H602" i="2" s="1"/>
  <c r="F35" i="8"/>
  <c r="H542" i="2" s="1"/>
  <c r="E35" i="8"/>
  <c r="D35" i="8"/>
  <c r="H482" i="2"/>
  <c r="N34" i="8"/>
  <c r="Q34" i="8" s="1"/>
  <c r="G34" i="8"/>
  <c r="H571" i="2" s="1"/>
  <c r="N33" i="8"/>
  <c r="H780" i="2"/>
  <c r="Q33" i="8"/>
  <c r="H870" i="2" s="1"/>
  <c r="G33" i="8"/>
  <c r="H570" i="2" s="1"/>
  <c r="N32" i="8"/>
  <c r="Q32" i="8" s="1"/>
  <c r="H869" i="2" s="1"/>
  <c r="H779" i="2"/>
  <c r="G32" i="8"/>
  <c r="H569" i="2" s="1"/>
  <c r="N31" i="8"/>
  <c r="G31" i="8"/>
  <c r="P30" i="8"/>
  <c r="H837" i="2" s="1"/>
  <c r="O30" i="8"/>
  <c r="H807" i="2" s="1"/>
  <c r="M30" i="8"/>
  <c r="M41" i="8" s="1"/>
  <c r="L30" i="8"/>
  <c r="H717" i="2" s="1"/>
  <c r="K30" i="8"/>
  <c r="N30" i="8" s="1"/>
  <c r="H777" i="2" s="1"/>
  <c r="H687" i="2"/>
  <c r="I30" i="8"/>
  <c r="I41" i="8" s="1"/>
  <c r="H638" i="2" s="1"/>
  <c r="H30" i="8"/>
  <c r="F30" i="8"/>
  <c r="H537" i="2" s="1"/>
  <c r="E30" i="8"/>
  <c r="E41" i="8" s="1"/>
  <c r="H518" i="2" s="1"/>
  <c r="D30" i="8"/>
  <c r="D41" i="8" s="1"/>
  <c r="D43" i="8" s="1"/>
  <c r="H490" i="2" s="1"/>
  <c r="P28" i="8"/>
  <c r="H836" i="2"/>
  <c r="O28" i="8"/>
  <c r="H806" i="2" s="1"/>
  <c r="M28" i="8"/>
  <c r="H746" i="2" s="1"/>
  <c r="L28" i="8"/>
  <c r="K28" i="8"/>
  <c r="H686" i="2" s="1"/>
  <c r="I28" i="8"/>
  <c r="H626" i="2" s="1"/>
  <c r="H28" i="8"/>
  <c r="H596" i="2" s="1"/>
  <c r="F28" i="8"/>
  <c r="H536" i="2" s="1"/>
  <c r="E28" i="8"/>
  <c r="H506" i="2" s="1"/>
  <c r="D28" i="8"/>
  <c r="N27" i="8"/>
  <c r="H775" i="2" s="1"/>
  <c r="G27" i="8"/>
  <c r="J27" i="8" s="1"/>
  <c r="N26" i="8"/>
  <c r="Q26" i="8" s="1"/>
  <c r="H864" i="2" s="1"/>
  <c r="G26" i="8"/>
  <c r="H564" i="2" s="1"/>
  <c r="N25" i="8"/>
  <c r="Q25" i="8" s="1"/>
  <c r="H863" i="2" s="1"/>
  <c r="G25" i="8"/>
  <c r="J25" i="8" s="1"/>
  <c r="H653" i="2" s="1"/>
  <c r="N24" i="8"/>
  <c r="Q24" i="8" s="1"/>
  <c r="H862" i="2" s="1"/>
  <c r="G24" i="8"/>
  <c r="J24" i="8" s="1"/>
  <c r="H652" i="2" s="1"/>
  <c r="N23" i="8"/>
  <c r="Q23" i="8" s="1"/>
  <c r="R23" i="8" s="1"/>
  <c r="G23" i="8"/>
  <c r="J23" i="8" s="1"/>
  <c r="N22" i="8"/>
  <c r="H771" i="2" s="1"/>
  <c r="G22" i="8"/>
  <c r="J22" i="8" s="1"/>
  <c r="H651" i="2" s="1"/>
  <c r="N20" i="8"/>
  <c r="G20" i="8"/>
  <c r="J20" i="8" s="1"/>
  <c r="H650" i="2" s="1"/>
  <c r="P19" i="8"/>
  <c r="H829" i="2" s="1"/>
  <c r="O19" i="8"/>
  <c r="H799" i="2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N18" i="8"/>
  <c r="H768" i="2" s="1"/>
  <c r="G18" i="8"/>
  <c r="H558" i="2" s="1"/>
  <c r="N17" i="8"/>
  <c r="H767" i="2" s="1"/>
  <c r="G17" i="8"/>
  <c r="H557" i="2" s="1"/>
  <c r="N16" i="8"/>
  <c r="Q16" i="8" s="1"/>
  <c r="H856" i="2" s="1"/>
  <c r="G16" i="8"/>
  <c r="N15" i="8"/>
  <c r="Q15" i="8" s="1"/>
  <c r="H855" i="2" s="1"/>
  <c r="G15" i="8"/>
  <c r="J15" i="8" s="1"/>
  <c r="H645" i="2" s="1"/>
  <c r="N14" i="8"/>
  <c r="H764" i="2" s="1"/>
  <c r="G14" i="8"/>
  <c r="N13" i="8"/>
  <c r="Q13" i="8" s="1"/>
  <c r="H853" i="2" s="1"/>
  <c r="G13" i="8"/>
  <c r="J13" i="8" s="1"/>
  <c r="H643" i="2" s="1"/>
  <c r="N12" i="8"/>
  <c r="G12" i="8"/>
  <c r="J12" i="8" s="1"/>
  <c r="N11" i="8"/>
  <c r="Q11" i="8" s="1"/>
  <c r="H851" i="2" s="1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 s="1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 s="1"/>
  <c r="D26" i="7"/>
  <c r="H253" i="2" s="1"/>
  <c r="C26" i="7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/>
  <c r="L21" i="7"/>
  <c r="H424" i="2" s="1"/>
  <c r="L20" i="7"/>
  <c r="H423" i="2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 s="1"/>
  <c r="F14" i="7"/>
  <c r="H285" i="2" s="1"/>
  <c r="E14" i="7"/>
  <c r="L14" i="7" s="1"/>
  <c r="H417" i="2" s="1"/>
  <c r="D14" i="7"/>
  <c r="C14" i="7"/>
  <c r="H219" i="2"/>
  <c r="M13" i="7"/>
  <c r="M17" i="7" s="1"/>
  <c r="H442" i="2" s="1"/>
  <c r="J13" i="7"/>
  <c r="H372" i="2" s="1"/>
  <c r="I13" i="7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D29" i="5"/>
  <c r="C29" i="5"/>
  <c r="H142" i="2" s="1"/>
  <c r="H27" i="5"/>
  <c r="G27" i="5"/>
  <c r="H169" i="2" s="1"/>
  <c r="D22" i="5"/>
  <c r="C22" i="5"/>
  <c r="H137" i="2" s="1"/>
  <c r="H16" i="5"/>
  <c r="G16" i="5"/>
  <c r="D3" i="12" s="1"/>
  <c r="D92" i="4"/>
  <c r="C9" i="14" s="1"/>
  <c r="D9" i="14" s="1"/>
  <c r="C92" i="4"/>
  <c r="H69" i="2" s="1"/>
  <c r="D79" i="4"/>
  <c r="D85" i="4" s="1"/>
  <c r="C79" i="4"/>
  <c r="C85" i="4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G34" i="4" s="1"/>
  <c r="H93" i="2" s="1"/>
  <c r="D28" i="4"/>
  <c r="H22" i="4"/>
  <c r="H26" i="4"/>
  <c r="G22" i="4"/>
  <c r="G26" i="4" s="1"/>
  <c r="D20" i="4"/>
  <c r="H18" i="4"/>
  <c r="C13" i="7" s="1"/>
  <c r="G18" i="4"/>
  <c r="E7" i="14" s="1"/>
  <c r="K17" i="7"/>
  <c r="H398" i="2" s="1"/>
  <c r="H477" i="2"/>
  <c r="H945" i="2"/>
  <c r="H1033" i="2"/>
  <c r="H747" i="2"/>
  <c r="H979" i="2"/>
  <c r="H950" i="2"/>
  <c r="H1121" i="2"/>
  <c r="H1131" i="2"/>
  <c r="E17" i="7"/>
  <c r="H266" i="2" s="1"/>
  <c r="J17" i="7"/>
  <c r="H376" i="2" s="1"/>
  <c r="C141" i="2"/>
  <c r="C54" i="2"/>
  <c r="C30" i="2"/>
  <c r="C10" i="2"/>
  <c r="C1327" i="2"/>
  <c r="C1303" i="2"/>
  <c r="C1282" i="2"/>
  <c r="C1262" i="2"/>
  <c r="C1238" i="2"/>
  <c r="C1218" i="2"/>
  <c r="C1198" i="2"/>
  <c r="C1173" i="2"/>
  <c r="C1153" i="2"/>
  <c r="C1133" i="2"/>
  <c r="C1109" i="2"/>
  <c r="C1089" i="2"/>
  <c r="C1082" i="2"/>
  <c r="C1076" i="2"/>
  <c r="C1071" i="2"/>
  <c r="C1066" i="2"/>
  <c r="C1060" i="2"/>
  <c r="C1055" i="2"/>
  <c r="C1050" i="2"/>
  <c r="C1044" i="2"/>
  <c r="C1039" i="2"/>
  <c r="C1034" i="2"/>
  <c r="C1028" i="2"/>
  <c r="C1023" i="2"/>
  <c r="C1018" i="2"/>
  <c r="C1012" i="2"/>
  <c r="C1007" i="2"/>
  <c r="C1002" i="2"/>
  <c r="C996" i="2"/>
  <c r="C991" i="2"/>
  <c r="C986" i="2"/>
  <c r="C980" i="2"/>
  <c r="C975" i="2"/>
  <c r="C970" i="2"/>
  <c r="C964" i="2"/>
  <c r="C959" i="2"/>
  <c r="C954" i="2"/>
  <c r="C948" i="2"/>
  <c r="C943" i="2"/>
  <c r="C938" i="2"/>
  <c r="C932" i="2"/>
  <c r="C927" i="2"/>
  <c r="C922" i="2"/>
  <c r="C916" i="2"/>
  <c r="C910" i="2"/>
  <c r="C905" i="2"/>
  <c r="C899" i="2"/>
  <c r="C894" i="2"/>
  <c r="C889" i="2"/>
  <c r="C883" i="2"/>
  <c r="C878" i="2"/>
  <c r="C873" i="2"/>
  <c r="C867" i="2"/>
  <c r="C862" i="2"/>
  <c r="C857" i="2"/>
  <c r="C851" i="2"/>
  <c r="C846" i="2"/>
  <c r="C841" i="2"/>
  <c r="C835" i="2"/>
  <c r="C830" i="2"/>
  <c r="C826" i="2"/>
  <c r="C822" i="2"/>
  <c r="C820" i="2"/>
  <c r="C816" i="2"/>
  <c r="C812" i="2"/>
  <c r="C808" i="2"/>
  <c r="C804" i="2"/>
  <c r="C800" i="2"/>
  <c r="C796" i="2"/>
  <c r="C792" i="2"/>
  <c r="C788" i="2"/>
  <c r="C784" i="2"/>
  <c r="C779" i="2"/>
  <c r="C776" i="2"/>
  <c r="C775" i="2"/>
  <c r="C773" i="2"/>
  <c r="C772" i="2"/>
  <c r="C771" i="2"/>
  <c r="C769" i="2"/>
  <c r="C768" i="2"/>
  <c r="C767" i="2"/>
  <c r="C765" i="2"/>
  <c r="C764" i="2"/>
  <c r="C763" i="2"/>
  <c r="C761" i="2"/>
  <c r="C760" i="2"/>
  <c r="C759" i="2"/>
  <c r="C757" i="2"/>
  <c r="C756" i="2"/>
  <c r="C755" i="2"/>
  <c r="C753" i="2"/>
  <c r="C752" i="2"/>
  <c r="C751" i="2"/>
  <c r="C749" i="2"/>
  <c r="C748" i="2"/>
  <c r="C747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193" i="2"/>
  <c r="H228" i="2"/>
  <c r="L23" i="7"/>
  <c r="H426" i="2" s="1"/>
  <c r="H404" i="2"/>
  <c r="K31" i="7"/>
  <c r="H412" i="2" s="1"/>
  <c r="H231" i="2"/>
  <c r="D17" i="7"/>
  <c r="H244" i="2" s="1"/>
  <c r="H241" i="2"/>
  <c r="H774" i="2"/>
  <c r="H512" i="2"/>
  <c r="H716" i="2"/>
  <c r="P41" i="8"/>
  <c r="E13" i="14"/>
  <c r="H1297" i="2"/>
  <c r="B52" i="5"/>
  <c r="B40" i="7"/>
  <c r="C48" i="8"/>
  <c r="H848" i="2"/>
  <c r="K34" i="7"/>
  <c r="H415" i="2" s="1"/>
  <c r="M31" i="7"/>
  <c r="H456" i="2" s="1"/>
  <c r="H871" i="2"/>
  <c r="H664" i="2"/>
  <c r="Q39" i="8"/>
  <c r="H876" i="2" s="1"/>
  <c r="Q42" i="8"/>
  <c r="H879" i="2"/>
  <c r="L26" i="7" l="1"/>
  <c r="H429" i="2" s="1"/>
  <c r="E54" i="9"/>
  <c r="H1094" i="2" s="1"/>
  <c r="C21" i="9"/>
  <c r="H921" i="2" s="1"/>
  <c r="H577" i="2"/>
  <c r="C746" i="2"/>
  <c r="C750" i="2"/>
  <c r="C754" i="2"/>
  <c r="C758" i="2"/>
  <c r="C762" i="2"/>
  <c r="C766" i="2"/>
  <c r="C770" i="2"/>
  <c r="C774" i="2"/>
  <c r="C778" i="2"/>
  <c r="C783" i="2"/>
  <c r="C787" i="2"/>
  <c r="C791" i="2"/>
  <c r="C795" i="2"/>
  <c r="C799" i="2"/>
  <c r="C803" i="2"/>
  <c r="C807" i="2"/>
  <c r="C811" i="2"/>
  <c r="C815" i="2"/>
  <c r="C819" i="2"/>
  <c r="C821" i="2"/>
  <c r="C825" i="2"/>
  <c r="C829" i="2"/>
  <c r="C834" i="2"/>
  <c r="C839" i="2"/>
  <c r="C845" i="2"/>
  <c r="C850" i="2"/>
  <c r="C855" i="2"/>
  <c r="C861" i="2"/>
  <c r="C866" i="2"/>
  <c r="C871" i="2"/>
  <c r="C877" i="2"/>
  <c r="C882" i="2"/>
  <c r="C887" i="2"/>
  <c r="C893" i="2"/>
  <c r="C898" i="2"/>
  <c r="C903" i="2"/>
  <c r="C909" i="2"/>
  <c r="C915" i="2"/>
  <c r="C920" i="2"/>
  <c r="C926" i="2"/>
  <c r="C931" i="2"/>
  <c r="C936" i="2"/>
  <c r="C942" i="2"/>
  <c r="C947" i="2"/>
  <c r="C952" i="2"/>
  <c r="C958" i="2"/>
  <c r="C963" i="2"/>
  <c r="C968" i="2"/>
  <c r="C974" i="2"/>
  <c r="C979" i="2"/>
  <c r="C984" i="2"/>
  <c r="C990" i="2"/>
  <c r="C995" i="2"/>
  <c r="C1000" i="2"/>
  <c r="C1006" i="2"/>
  <c r="C1011" i="2"/>
  <c r="C1016" i="2"/>
  <c r="C1022" i="2"/>
  <c r="C1027" i="2"/>
  <c r="C1032" i="2"/>
  <c r="C1038" i="2"/>
  <c r="C1043" i="2"/>
  <c r="C1048" i="2"/>
  <c r="C1054" i="2"/>
  <c r="C1059" i="2"/>
  <c r="C1064" i="2"/>
  <c r="C1070" i="2"/>
  <c r="C1075" i="2"/>
  <c r="C1080" i="2"/>
  <c r="C1086" i="2"/>
  <c r="C1105" i="2"/>
  <c r="C1125" i="2"/>
  <c r="C1149" i="2"/>
  <c r="C1169" i="2"/>
  <c r="C1189" i="2"/>
  <c r="C1214" i="2"/>
  <c r="C1234" i="2"/>
  <c r="C1254" i="2"/>
  <c r="C1278" i="2"/>
  <c r="C1299" i="2"/>
  <c r="C1319" i="2"/>
  <c r="C6" i="2"/>
  <c r="C26" i="2"/>
  <c r="C46" i="2"/>
  <c r="C157" i="2"/>
  <c r="C780" i="2"/>
  <c r="C785" i="2"/>
  <c r="C789" i="2"/>
  <c r="C793" i="2"/>
  <c r="C797" i="2"/>
  <c r="C801" i="2"/>
  <c r="C805" i="2"/>
  <c r="C809" i="2"/>
  <c r="C813" i="2"/>
  <c r="C817" i="2"/>
  <c r="A5" i="11"/>
  <c r="C823" i="2"/>
  <c r="C827" i="2"/>
  <c r="C831" i="2"/>
  <c r="C837" i="2"/>
  <c r="C842" i="2"/>
  <c r="C847" i="2"/>
  <c r="C853" i="2"/>
  <c r="C858" i="2"/>
  <c r="C863" i="2"/>
  <c r="C869" i="2"/>
  <c r="C874" i="2"/>
  <c r="C879" i="2"/>
  <c r="C885" i="2"/>
  <c r="C890" i="2"/>
  <c r="C895" i="2"/>
  <c r="C901" i="2"/>
  <c r="C906" i="2"/>
  <c r="C912" i="2"/>
  <c r="C918" i="2"/>
  <c r="C923" i="2"/>
  <c r="C928" i="2"/>
  <c r="C934" i="2"/>
  <c r="C939" i="2"/>
  <c r="C944" i="2"/>
  <c r="C950" i="2"/>
  <c r="C955" i="2"/>
  <c r="C960" i="2"/>
  <c r="C966" i="2"/>
  <c r="C971" i="2"/>
  <c r="C976" i="2"/>
  <c r="C982" i="2"/>
  <c r="C987" i="2"/>
  <c r="C992" i="2"/>
  <c r="C998" i="2"/>
  <c r="C1003" i="2"/>
  <c r="C1008" i="2"/>
  <c r="C1014" i="2"/>
  <c r="C1019" i="2"/>
  <c r="C1024" i="2"/>
  <c r="C1030" i="2"/>
  <c r="C1035" i="2"/>
  <c r="C1040" i="2"/>
  <c r="C1046" i="2"/>
  <c r="C1051" i="2"/>
  <c r="C1056" i="2"/>
  <c r="C1062" i="2"/>
  <c r="C1067" i="2"/>
  <c r="C1072" i="2"/>
  <c r="C1078" i="2"/>
  <c r="C1083" i="2"/>
  <c r="C1093" i="2"/>
  <c r="C1117" i="2"/>
  <c r="C1137" i="2"/>
  <c r="C1157" i="2"/>
  <c r="C1181" i="2"/>
  <c r="C1202" i="2"/>
  <c r="C1222" i="2"/>
  <c r="C1246" i="2"/>
  <c r="C1266" i="2"/>
  <c r="C1286" i="2"/>
  <c r="C1311" i="2"/>
  <c r="C1331" i="2"/>
  <c r="C14" i="2"/>
  <c r="C38" i="2"/>
  <c r="C58" i="2"/>
  <c r="C124" i="2"/>
  <c r="C777" i="2"/>
  <c r="C782" i="2"/>
  <c r="C786" i="2"/>
  <c r="C790" i="2"/>
  <c r="C794" i="2"/>
  <c r="C798" i="2"/>
  <c r="C802" i="2"/>
  <c r="C806" i="2"/>
  <c r="C810" i="2"/>
  <c r="C814" i="2"/>
  <c r="C818" i="2"/>
  <c r="A6" i="5"/>
  <c r="C824" i="2"/>
  <c r="C828" i="2"/>
  <c r="C833" i="2"/>
  <c r="C838" i="2"/>
  <c r="C843" i="2"/>
  <c r="C849" i="2"/>
  <c r="C854" i="2"/>
  <c r="C859" i="2"/>
  <c r="C865" i="2"/>
  <c r="C870" i="2"/>
  <c r="C875" i="2"/>
  <c r="C881" i="2"/>
  <c r="C886" i="2"/>
  <c r="C891" i="2"/>
  <c r="C897" i="2"/>
  <c r="C902" i="2"/>
  <c r="C907" i="2"/>
  <c r="C914" i="2"/>
  <c r="C919" i="2"/>
  <c r="C924" i="2"/>
  <c r="C930" i="2"/>
  <c r="C935" i="2"/>
  <c r="C940" i="2"/>
  <c r="C946" i="2"/>
  <c r="C951" i="2"/>
  <c r="C956" i="2"/>
  <c r="C962" i="2"/>
  <c r="C967" i="2"/>
  <c r="C972" i="2"/>
  <c r="C978" i="2"/>
  <c r="C983" i="2"/>
  <c r="C988" i="2"/>
  <c r="C994" i="2"/>
  <c r="C999" i="2"/>
  <c r="C1004" i="2"/>
  <c r="C1010" i="2"/>
  <c r="C1015" i="2"/>
  <c r="C1020" i="2"/>
  <c r="C1026" i="2"/>
  <c r="C1031" i="2"/>
  <c r="C1036" i="2"/>
  <c r="C1042" i="2"/>
  <c r="C1047" i="2"/>
  <c r="C1052" i="2"/>
  <c r="C1058" i="2"/>
  <c r="C1063" i="2"/>
  <c r="C1068" i="2"/>
  <c r="C1074" i="2"/>
  <c r="C1079" i="2"/>
  <c r="C1084" i="2"/>
  <c r="C1101" i="2"/>
  <c r="C1121" i="2"/>
  <c r="C1141" i="2"/>
  <c r="C1165" i="2"/>
  <c r="C1185" i="2"/>
  <c r="C1206" i="2"/>
  <c r="C1230" i="2"/>
  <c r="C1250" i="2"/>
  <c r="C1270" i="2"/>
  <c r="C1294" i="2"/>
  <c r="C1315" i="2"/>
  <c r="C1335" i="2"/>
  <c r="C22" i="2"/>
  <c r="C42" i="2"/>
  <c r="C63" i="2"/>
  <c r="D87" i="9"/>
  <c r="H1081" i="2" s="1"/>
  <c r="H1008" i="2"/>
  <c r="H772" i="2"/>
  <c r="E14" i="14"/>
  <c r="C76" i="2"/>
  <c r="C832" i="2"/>
  <c r="C836" i="2"/>
  <c r="C840" i="2"/>
  <c r="C844" i="2"/>
  <c r="C848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1029" i="2"/>
  <c r="C1033" i="2"/>
  <c r="C1037" i="2"/>
  <c r="C1041" i="2"/>
  <c r="C1045" i="2"/>
  <c r="C1049" i="2"/>
  <c r="C1053" i="2"/>
  <c r="C1057" i="2"/>
  <c r="C1061" i="2"/>
  <c r="C1065" i="2"/>
  <c r="C1069" i="2"/>
  <c r="C1073" i="2"/>
  <c r="C1077" i="2"/>
  <c r="C1081" i="2"/>
  <c r="C1085" i="2"/>
  <c r="C1097" i="2"/>
  <c r="C1113" i="2"/>
  <c r="C1129" i="2"/>
  <c r="C1145" i="2"/>
  <c r="C1161" i="2"/>
  <c r="C1177" i="2"/>
  <c r="C1193" i="2"/>
  <c r="C1210" i="2"/>
  <c r="C1226" i="2"/>
  <c r="C1242" i="2"/>
  <c r="C1258" i="2"/>
  <c r="C1274" i="2"/>
  <c r="C1290" i="2"/>
  <c r="C1307" i="2"/>
  <c r="C1323" i="2"/>
  <c r="A6" i="4"/>
  <c r="C18" i="2"/>
  <c r="C34" i="2"/>
  <c r="C50" i="2"/>
  <c r="C173" i="2"/>
  <c r="C108" i="2"/>
  <c r="C92" i="2"/>
  <c r="D45" i="9"/>
  <c r="H974" i="2" s="1"/>
  <c r="E149" i="11"/>
  <c r="H1325" i="2" s="1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7" i="2"/>
  <c r="C1201" i="2"/>
  <c r="C1205" i="2"/>
  <c r="C1209" i="2"/>
  <c r="C1213" i="2"/>
  <c r="C1217" i="2"/>
  <c r="C1221" i="2"/>
  <c r="C1225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8" i="2"/>
  <c r="C1302" i="2"/>
  <c r="C1306" i="2"/>
  <c r="C1310" i="2"/>
  <c r="C1314" i="2"/>
  <c r="C1318" i="2"/>
  <c r="C1322" i="2"/>
  <c r="C1326" i="2"/>
  <c r="C1330" i="2"/>
  <c r="C1334" i="2"/>
  <c r="A5" i="10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177" i="2"/>
  <c r="C161" i="2"/>
  <c r="C145" i="2"/>
  <c r="C129" i="2"/>
  <c r="C112" i="2"/>
  <c r="C96" i="2"/>
  <c r="C80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7" i="2"/>
  <c r="C169" i="2"/>
  <c r="C153" i="2"/>
  <c r="C137" i="2"/>
  <c r="C120" i="2"/>
  <c r="C104" i="2"/>
  <c r="C88" i="2"/>
  <c r="A3" i="14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71" i="2"/>
  <c r="C165" i="2"/>
  <c r="C149" i="2"/>
  <c r="C133" i="2"/>
  <c r="C116" i="2"/>
  <c r="C100" i="2"/>
  <c r="C84" i="2"/>
  <c r="H82" i="2"/>
  <c r="F107" i="9"/>
  <c r="G70" i="4" s="1"/>
  <c r="H119" i="2" s="1"/>
  <c r="H1043" i="2"/>
  <c r="E92" i="9"/>
  <c r="H1129" i="2" s="1"/>
  <c r="C87" i="9"/>
  <c r="H1038" i="2" s="1"/>
  <c r="J33" i="8"/>
  <c r="R33" i="8" s="1"/>
  <c r="Q27" i="8"/>
  <c r="H865" i="2" s="1"/>
  <c r="Q22" i="8"/>
  <c r="H861" i="2" s="1"/>
  <c r="Q14" i="8"/>
  <c r="H854" i="2" s="1"/>
  <c r="Q17" i="8"/>
  <c r="H857" i="2" s="1"/>
  <c r="J18" i="8"/>
  <c r="H648" i="2" s="1"/>
  <c r="H552" i="2"/>
  <c r="E15" i="14"/>
  <c r="C62" i="2"/>
  <c r="C66" i="2"/>
  <c r="C70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65" i="2"/>
  <c r="C69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2" i="2"/>
  <c r="C118" i="2"/>
  <c r="C114" i="2"/>
  <c r="C110" i="2"/>
  <c r="C106" i="2"/>
  <c r="C102" i="2"/>
  <c r="C98" i="2"/>
  <c r="C94" i="2"/>
  <c r="C90" i="2"/>
  <c r="C86" i="2"/>
  <c r="C82" i="2"/>
  <c r="C78" i="2"/>
  <c r="B38" i="7"/>
  <c r="B50" i="5"/>
  <c r="B31" i="10"/>
  <c r="C46" i="8"/>
  <c r="H149" i="2"/>
  <c r="D31" i="5"/>
  <c r="D36" i="5" s="1"/>
  <c r="H161" i="2"/>
  <c r="H1120" i="2"/>
  <c r="D98" i="9"/>
  <c r="D99" i="9" s="1"/>
  <c r="H1093" i="2" s="1"/>
  <c r="E73" i="9"/>
  <c r="H1110" i="2" s="1"/>
  <c r="H1012" i="2"/>
  <c r="E58" i="9"/>
  <c r="H1098" i="2" s="1"/>
  <c r="G50" i="4"/>
  <c r="H102" i="2" s="1"/>
  <c r="C68" i="9"/>
  <c r="E68" i="9" s="1"/>
  <c r="H1108" i="2" s="1"/>
  <c r="E26" i="9"/>
  <c r="H987" i="2" s="1"/>
  <c r="H627" i="2"/>
  <c r="N28" i="8"/>
  <c r="Q28" i="8" s="1"/>
  <c r="H866" i="2" s="1"/>
  <c r="H565" i="2"/>
  <c r="H561" i="2"/>
  <c r="Q18" i="8"/>
  <c r="H858" i="2" s="1"/>
  <c r="H763" i="2"/>
  <c r="R15" i="8"/>
  <c r="C16" i="4" s="1"/>
  <c r="H7" i="2" s="1"/>
  <c r="H218" i="2"/>
  <c r="C17" i="7"/>
  <c r="H222" i="2" s="1"/>
  <c r="H667" i="2"/>
  <c r="R40" i="8"/>
  <c r="H86" i="2"/>
  <c r="G37" i="4"/>
  <c r="H94" i="2" s="1"/>
  <c r="H932" i="2"/>
  <c r="C73" i="4"/>
  <c r="H54" i="2" s="1"/>
  <c r="L19" i="7"/>
  <c r="H422" i="2" s="1"/>
  <c r="C149" i="11"/>
  <c r="H1305" i="2" s="1"/>
  <c r="O41" i="8"/>
  <c r="I43" i="8"/>
  <c r="H640" i="2" s="1"/>
  <c r="D44" i="6"/>
  <c r="D46" i="6" s="1"/>
  <c r="H937" i="2"/>
  <c r="C75" i="4"/>
  <c r="H56" i="2" s="1"/>
  <c r="H1024" i="2"/>
  <c r="G62" i="4"/>
  <c r="F78" i="11"/>
  <c r="H1329" i="2" s="1"/>
  <c r="R37" i="8"/>
  <c r="H904" i="2" s="1"/>
  <c r="L18" i="7"/>
  <c r="H421" i="2" s="1"/>
  <c r="H781" i="2"/>
  <c r="E40" i="9"/>
  <c r="H1001" i="2" s="1"/>
  <c r="H1296" i="2"/>
  <c r="F87" i="9"/>
  <c r="H1167" i="2" s="1"/>
  <c r="K41" i="8"/>
  <c r="H698" i="2" s="1"/>
  <c r="H79" i="2"/>
  <c r="D46" i="4"/>
  <c r="D56" i="4" s="1"/>
  <c r="I17" i="7"/>
  <c r="H354" i="2" s="1"/>
  <c r="H766" i="2"/>
  <c r="Q36" i="8"/>
  <c r="J38" i="8"/>
  <c r="C45" i="9"/>
  <c r="C46" i="9" s="1"/>
  <c r="H943" i="2" s="1"/>
  <c r="C68" i="4"/>
  <c r="F68" i="9"/>
  <c r="H1151" i="2" s="1"/>
  <c r="H1028" i="2"/>
  <c r="G59" i="4"/>
  <c r="H108" i="2" s="1"/>
  <c r="J31" i="7"/>
  <c r="J32" i="8"/>
  <c r="R32" i="8" s="1"/>
  <c r="H899" i="2" s="1"/>
  <c r="J17" i="8"/>
  <c r="Q38" i="8"/>
  <c r="H875" i="2" s="1"/>
  <c r="C79" i="11"/>
  <c r="H1300" i="2" s="1"/>
  <c r="R13" i="8"/>
  <c r="C14" i="4" s="1"/>
  <c r="H5" i="2" s="1"/>
  <c r="E43" i="8"/>
  <c r="H520" i="2" s="1"/>
  <c r="I27" i="10"/>
  <c r="H1294" i="2" s="1"/>
  <c r="H438" i="2"/>
  <c r="F17" i="7"/>
  <c r="H288" i="2" s="1"/>
  <c r="N19" i="8"/>
  <c r="H560" i="2"/>
  <c r="H31" i="5"/>
  <c r="C44" i="6"/>
  <c r="G19" i="8"/>
  <c r="P43" i="8"/>
  <c r="H850" i="2" s="1"/>
  <c r="M43" i="8"/>
  <c r="H760" i="2" s="1"/>
  <c r="J36" i="8"/>
  <c r="H663" i="2" s="1"/>
  <c r="E18" i="9"/>
  <c r="H982" i="2" s="1"/>
  <c r="F114" i="11"/>
  <c r="H1332" i="2" s="1"/>
  <c r="F131" i="11"/>
  <c r="H1333" i="2" s="1"/>
  <c r="A5" i="22"/>
  <c r="B33" i="22"/>
  <c r="B54" i="6"/>
  <c r="A5" i="19"/>
  <c r="A5" i="20"/>
  <c r="B111" i="9"/>
  <c r="B31" i="20"/>
  <c r="B33" i="19"/>
  <c r="B33" i="20"/>
  <c r="B31" i="18"/>
  <c r="B31" i="19"/>
  <c r="A5" i="18"/>
  <c r="B113" i="9"/>
  <c r="B33" i="18"/>
  <c r="B31" i="16"/>
  <c r="B33" i="16"/>
  <c r="A5" i="15"/>
  <c r="A5" i="16"/>
  <c r="B151" i="11"/>
  <c r="B31" i="15"/>
  <c r="B33" i="10"/>
  <c r="B33" i="15"/>
  <c r="R24" i="8"/>
  <c r="H892" i="2" s="1"/>
  <c r="R27" i="8"/>
  <c r="C27" i="4" s="1"/>
  <c r="H17" i="2" s="1"/>
  <c r="H761" i="2"/>
  <c r="R42" i="8"/>
  <c r="H579" i="2"/>
  <c r="J34" i="8"/>
  <c r="H661" i="2" s="1"/>
  <c r="J26" i="8"/>
  <c r="R22" i="8"/>
  <c r="H555" i="2"/>
  <c r="J11" i="8"/>
  <c r="L13" i="7"/>
  <c r="H416" i="2" s="1"/>
  <c r="H350" i="2"/>
  <c r="D94" i="4"/>
  <c r="B56" i="6"/>
  <c r="B153" i="11"/>
  <c r="B98" i="4"/>
  <c r="M34" i="7"/>
  <c r="H459" i="2" s="1"/>
  <c r="H642" i="2"/>
  <c r="H263" i="2"/>
  <c r="H553" i="2"/>
  <c r="H41" i="8"/>
  <c r="H608" i="2" s="1"/>
  <c r="H597" i="2"/>
  <c r="L41" i="8"/>
  <c r="H728" i="2" s="1"/>
  <c r="H778" i="2"/>
  <c r="Q31" i="8"/>
  <c r="H868" i="2" s="1"/>
  <c r="H923" i="2"/>
  <c r="H1115" i="2"/>
  <c r="E77" i="9"/>
  <c r="H1114" i="2" s="1"/>
  <c r="F27" i="11"/>
  <c r="H1326" i="2" s="1"/>
  <c r="H1319" i="2"/>
  <c r="E79" i="11"/>
  <c r="H1320" i="2" s="1"/>
  <c r="H64" i="2"/>
  <c r="H554" i="2"/>
  <c r="J14" i="8"/>
  <c r="H722" i="2"/>
  <c r="N35" i="8"/>
  <c r="H507" i="2"/>
  <c r="G30" i="8"/>
  <c r="F98" i="9"/>
  <c r="Q30" i="8"/>
  <c r="H867" i="2" s="1"/>
  <c r="H87" i="2"/>
  <c r="H563" i="2"/>
  <c r="R25" i="8"/>
  <c r="H589" i="2"/>
  <c r="G35" i="8"/>
  <c r="H37" i="4"/>
  <c r="H95" i="4" s="1"/>
  <c r="C10" i="14"/>
  <c r="J16" i="8"/>
  <c r="H556" i="2"/>
  <c r="H568" i="2"/>
  <c r="J31" i="8"/>
  <c r="I18" i="10"/>
  <c r="H1286" i="2" s="1"/>
  <c r="Q20" i="8"/>
  <c r="H860" i="2" s="1"/>
  <c r="H770" i="2"/>
  <c r="G28" i="8"/>
  <c r="H476" i="2"/>
  <c r="H999" i="2"/>
  <c r="E35" i="9"/>
  <c r="H996" i="2" s="1"/>
  <c r="J39" i="8"/>
  <c r="H655" i="2"/>
  <c r="H488" i="2"/>
  <c r="G31" i="5"/>
  <c r="F31" i="7"/>
  <c r="D31" i="7"/>
  <c r="E31" i="7"/>
  <c r="G17" i="7"/>
  <c r="H773" i="2"/>
  <c r="H562" i="2"/>
  <c r="H758" i="2"/>
  <c r="H17" i="7"/>
  <c r="C31" i="5"/>
  <c r="H762" i="2"/>
  <c r="Q12" i="8"/>
  <c r="H852" i="2" s="1"/>
  <c r="H765" i="2"/>
  <c r="H469" i="2"/>
  <c r="F41" i="8"/>
  <c r="E13" i="9"/>
  <c r="F44" i="11"/>
  <c r="H1327" i="2" s="1"/>
  <c r="F61" i="11"/>
  <c r="H1328" i="2" s="1"/>
  <c r="F97" i="11"/>
  <c r="H1331" i="2" s="1"/>
  <c r="H1195" i="2" l="1"/>
  <c r="H907" i="2"/>
  <c r="C45" i="4"/>
  <c r="H32" i="2" s="1"/>
  <c r="D4" i="12"/>
  <c r="D46" i="9"/>
  <c r="H975" i="2" s="1"/>
  <c r="E87" i="9"/>
  <c r="H1124" i="2" s="1"/>
  <c r="C98" i="9"/>
  <c r="H1049" i="2" s="1"/>
  <c r="H1092" i="2"/>
  <c r="H1022" i="2"/>
  <c r="H659" i="2"/>
  <c r="H660" i="2"/>
  <c r="C37" i="4"/>
  <c r="C13" i="14" s="1"/>
  <c r="D13" i="14" s="1"/>
  <c r="H776" i="2"/>
  <c r="R18" i="8"/>
  <c r="D95" i="4"/>
  <c r="G56" i="4"/>
  <c r="H107" i="2" s="1"/>
  <c r="E45" i="9"/>
  <c r="H1006" i="2" s="1"/>
  <c r="H942" i="2"/>
  <c r="C24" i="4"/>
  <c r="H14" i="2" s="1"/>
  <c r="H885" i="2"/>
  <c r="H883" i="2"/>
  <c r="J34" i="7"/>
  <c r="H393" i="2" s="1"/>
  <c r="H390" i="2"/>
  <c r="C31" i="7"/>
  <c r="C34" i="7" s="1"/>
  <c r="H239" i="2" s="1"/>
  <c r="C38" i="4"/>
  <c r="H900" i="2"/>
  <c r="H43" i="8"/>
  <c r="H610" i="2" s="1"/>
  <c r="J19" i="8"/>
  <c r="H559" i="2"/>
  <c r="Q19" i="8"/>
  <c r="H859" i="2" s="1"/>
  <c r="H769" i="2"/>
  <c r="H647" i="2"/>
  <c r="R17" i="8"/>
  <c r="R38" i="8"/>
  <c r="H905" i="2" s="1"/>
  <c r="H665" i="2"/>
  <c r="C7" i="14"/>
  <c r="D7" i="14" s="1"/>
  <c r="C11" i="14"/>
  <c r="D33" i="5"/>
  <c r="H33" i="5"/>
  <c r="H36" i="5"/>
  <c r="H49" i="2"/>
  <c r="C76" i="4"/>
  <c r="H818" i="2"/>
  <c r="O43" i="8"/>
  <c r="H820" i="2" s="1"/>
  <c r="N41" i="8"/>
  <c r="H788" i="2" s="1"/>
  <c r="K43" i="8"/>
  <c r="H700" i="2" s="1"/>
  <c r="H212" i="2"/>
  <c r="C46" i="6"/>
  <c r="C47" i="6" s="1"/>
  <c r="H215" i="2" s="1"/>
  <c r="R36" i="8"/>
  <c r="H903" i="2" s="1"/>
  <c r="H873" i="2"/>
  <c r="I31" i="7"/>
  <c r="H111" i="2"/>
  <c r="G61" i="4"/>
  <c r="H895" i="2"/>
  <c r="H909" i="2"/>
  <c r="C31" i="4"/>
  <c r="R34" i="8"/>
  <c r="H654" i="2"/>
  <c r="R26" i="8"/>
  <c r="H893" i="2"/>
  <c r="C25" i="4"/>
  <c r="H15" i="2" s="1"/>
  <c r="C22" i="4"/>
  <c r="H13" i="2" s="1"/>
  <c r="H891" i="2"/>
  <c r="H641" i="2"/>
  <c r="R11" i="8"/>
  <c r="L17" i="7"/>
  <c r="H420" i="2" s="1"/>
  <c r="H977" i="2"/>
  <c r="E21" i="9"/>
  <c r="H985" i="2" s="1"/>
  <c r="E34" i="7"/>
  <c r="H283" i="2" s="1"/>
  <c r="H280" i="2"/>
  <c r="H258" i="2"/>
  <c r="D34" i="7"/>
  <c r="R16" i="8"/>
  <c r="H646" i="2"/>
  <c r="J35" i="8"/>
  <c r="H572" i="2"/>
  <c r="Q35" i="8"/>
  <c r="H872" i="2" s="1"/>
  <c r="H782" i="2"/>
  <c r="R12" i="8"/>
  <c r="F34" i="7"/>
  <c r="H305" i="2" s="1"/>
  <c r="H302" i="2"/>
  <c r="R31" i="8"/>
  <c r="H658" i="2"/>
  <c r="H666" i="2"/>
  <c r="R39" i="8"/>
  <c r="H906" i="2" s="1"/>
  <c r="J30" i="8"/>
  <c r="H567" i="2"/>
  <c r="R14" i="8"/>
  <c r="H644" i="2"/>
  <c r="F149" i="11"/>
  <c r="H1335" i="2" s="1"/>
  <c r="L43" i="8"/>
  <c r="H730" i="2" s="1"/>
  <c r="R20" i="8"/>
  <c r="F79" i="11"/>
  <c r="H1330" i="2" s="1"/>
  <c r="H548" i="2"/>
  <c r="F43" i="8"/>
  <c r="H550" i="2" s="1"/>
  <c r="G33" i="5"/>
  <c r="H171" i="2" s="1"/>
  <c r="H143" i="2"/>
  <c r="H332" i="2"/>
  <c r="H31" i="7"/>
  <c r="H310" i="2"/>
  <c r="G31" i="7"/>
  <c r="Q41" i="8"/>
  <c r="H878" i="2" s="1"/>
  <c r="C33" i="5"/>
  <c r="G36" i="5"/>
  <c r="H170" i="2"/>
  <c r="H566" i="2"/>
  <c r="J28" i="8"/>
  <c r="F99" i="9"/>
  <c r="H1179" i="2" s="1"/>
  <c r="H1178" i="2"/>
  <c r="N43" i="8"/>
  <c r="H790" i="2" s="1"/>
  <c r="G41" i="8"/>
  <c r="E98" i="9" l="1"/>
  <c r="E99" i="9" s="1"/>
  <c r="H1136" i="2" s="1"/>
  <c r="D18" i="12"/>
  <c r="C99" i="9"/>
  <c r="H1050" i="2" s="1"/>
  <c r="H24" i="2"/>
  <c r="C19" i="4"/>
  <c r="H10" i="2" s="1"/>
  <c r="H888" i="2"/>
  <c r="H236" i="2"/>
  <c r="H144" i="2"/>
  <c r="Q43" i="8"/>
  <c r="H880" i="2" s="1"/>
  <c r="C18" i="4"/>
  <c r="H9" i="2" s="1"/>
  <c r="H887" i="2"/>
  <c r="C14" i="14"/>
  <c r="D14" i="14" s="1"/>
  <c r="H25" i="2"/>
  <c r="H214" i="2"/>
  <c r="E10" i="14"/>
  <c r="D10" i="14" s="1"/>
  <c r="H37" i="5"/>
  <c r="D37" i="5"/>
  <c r="D42" i="5"/>
  <c r="H649" i="2"/>
  <c r="R19" i="8"/>
  <c r="H889" i="2" s="1"/>
  <c r="H57" i="2"/>
  <c r="C94" i="4"/>
  <c r="G71" i="4"/>
  <c r="H110" i="2"/>
  <c r="I34" i="7"/>
  <c r="H371" i="2" s="1"/>
  <c r="H368" i="2"/>
  <c r="C33" i="4"/>
  <c r="H21" i="2" s="1"/>
  <c r="H19" i="2"/>
  <c r="H898" i="2"/>
  <c r="C36" i="4"/>
  <c r="H901" i="2"/>
  <c r="C39" i="4"/>
  <c r="H894" i="2"/>
  <c r="C26" i="4"/>
  <c r="H16" i="2" s="1"/>
  <c r="H890" i="2"/>
  <c r="C21" i="4"/>
  <c r="H12" i="2" s="1"/>
  <c r="H884" i="2"/>
  <c r="C15" i="4"/>
  <c r="H6" i="2" s="1"/>
  <c r="H882" i="2"/>
  <c r="C13" i="4"/>
  <c r="H4" i="2" s="1"/>
  <c r="H881" i="2"/>
  <c r="C12" i="4"/>
  <c r="H886" i="2"/>
  <c r="C17" i="4"/>
  <c r="H8" i="2" s="1"/>
  <c r="L31" i="7"/>
  <c r="H434" i="2" s="1"/>
  <c r="H34" i="7"/>
  <c r="H349" i="2" s="1"/>
  <c r="H346" i="2"/>
  <c r="E46" i="9"/>
  <c r="H1007" i="2" s="1"/>
  <c r="H1135" i="2"/>
  <c r="H578" i="2"/>
  <c r="J41" i="8"/>
  <c r="J43" i="8" s="1"/>
  <c r="H670" i="2" s="1"/>
  <c r="G43" i="8"/>
  <c r="H580" i="2" s="1"/>
  <c r="R28" i="8"/>
  <c r="H656" i="2"/>
  <c r="H174" i="2"/>
  <c r="G34" i="7"/>
  <c r="H327" i="2" s="1"/>
  <c r="H324" i="2"/>
  <c r="H657" i="2"/>
  <c r="R30" i="8"/>
  <c r="H897" i="2" s="1"/>
  <c r="H662" i="2"/>
  <c r="R35" i="8"/>
  <c r="H902" i="2" s="1"/>
  <c r="H261" i="2"/>
  <c r="H146" i="2" l="1"/>
  <c r="C36" i="5"/>
  <c r="H42" i="5"/>
  <c r="H44" i="5" s="1"/>
  <c r="G79" i="4"/>
  <c r="H120" i="2"/>
  <c r="H71" i="2"/>
  <c r="D45" i="5"/>
  <c r="C28" i="4"/>
  <c r="H18" i="2" s="1"/>
  <c r="H26" i="2"/>
  <c r="C15" i="14"/>
  <c r="D15" i="14" s="1"/>
  <c r="H23" i="2"/>
  <c r="C12" i="14"/>
  <c r="D12" i="14" s="1"/>
  <c r="C35" i="4"/>
  <c r="H3" i="2"/>
  <c r="C20" i="4"/>
  <c r="R41" i="8"/>
  <c r="H908" i="2" s="1"/>
  <c r="H668" i="2"/>
  <c r="L34" i="7"/>
  <c r="H896" i="2"/>
  <c r="C37" i="5" l="1"/>
  <c r="G37" i="5"/>
  <c r="C42" i="5"/>
  <c r="D8" i="12"/>
  <c r="H147" i="2"/>
  <c r="R43" i="8"/>
  <c r="H910" i="2" s="1"/>
  <c r="G95" i="4"/>
  <c r="D12" i="12"/>
  <c r="H124" i="2"/>
  <c r="D5" i="12"/>
  <c r="D19" i="12" s="1"/>
  <c r="D13" i="12"/>
  <c r="D11" i="12"/>
  <c r="D10" i="12"/>
  <c r="H45" i="5"/>
  <c r="D44" i="5"/>
  <c r="C46" i="4"/>
  <c r="H33" i="2" s="1"/>
  <c r="H22" i="2"/>
  <c r="H11" i="2"/>
  <c r="D15" i="12"/>
  <c r="H437" i="2"/>
  <c r="E11" i="14"/>
  <c r="D11" i="14" s="1"/>
  <c r="C45" i="5" l="1"/>
  <c r="H156" i="2" s="1"/>
  <c r="H153" i="2"/>
  <c r="G42" i="5"/>
  <c r="G44" i="5" s="1"/>
  <c r="H178" i="2" s="1"/>
  <c r="H175" i="2"/>
  <c r="H148" i="2"/>
  <c r="D21" i="12"/>
  <c r="C56" i="4"/>
  <c r="H41" i="2" s="1"/>
  <c r="E6" i="14"/>
  <c r="H125" i="2"/>
  <c r="D23" i="12" l="1"/>
  <c r="D22" i="12"/>
  <c r="D24" i="12"/>
  <c r="C44" i="5"/>
  <c r="G45" i="5"/>
  <c r="H179" i="2" s="1"/>
  <c r="H176" i="2"/>
  <c r="C95" i="4"/>
  <c r="D16" i="12" s="1"/>
  <c r="H155" i="2" l="1"/>
  <c r="E8" i="14"/>
  <c r="D8" i="14" s="1"/>
  <c r="C6" i="14"/>
  <c r="D6" i="14" s="1"/>
  <c r="D6" i="12"/>
  <c r="D20" i="12" s="1"/>
  <c r="H72" i="2"/>
</calcChain>
</file>

<file path=xl/sharedStrings.xml><?xml version="1.0" encoding="utf-8"?>
<sst xmlns="http://schemas.openxmlformats.org/spreadsheetml/2006/main" count="4610" uniqueCount="1021">
  <si>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</si>
  <si>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</si>
  <si>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</si>
  <si>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</si>
  <si>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</si>
  <si>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</si>
  <si>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</si>
  <si>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</si>
  <si>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</si>
  <si>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</si>
  <si>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</si>
  <si>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</si>
  <si>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</si>
  <si>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</si>
  <si>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</si>
  <si>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</si>
  <si>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</si>
  <si>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</si>
  <si>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</si>
  <si>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</si>
  <si>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</si>
  <si>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</si>
  <si>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</si>
  <si>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</si>
  <si>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</si>
  <si>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</si>
  <si>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</si>
  <si>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</si>
  <si>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</si>
  <si>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</si>
  <si>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</si>
  <si>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</si>
  <si>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</si>
  <si>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</si>
  <si>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</si>
  <si>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</si>
  <si>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</si>
  <si>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</si>
  <si>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</si>
  <si>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</si>
  <si>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</si>
  <si>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</si>
  <si>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</si>
  <si>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</si>
  <si>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</si>
  <si>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</si>
  <si>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</si>
  <si>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</si>
  <si>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</si>
  <si>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</si>
  <si>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</si>
  <si>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</si>
  <si>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</si>
  <si>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</si>
  <si>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</si>
  <si>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</si>
  <si>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</si>
  <si>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</si>
  <si>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</si>
  <si>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</si>
  <si>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</si>
  <si>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</si>
  <si>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</si>
  <si>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</si>
  <si>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</si>
  <si>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</si>
  <si>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</si>
  <si>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</si>
  <si>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</si>
  <si>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</si>
  <si>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</si>
  <si>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</si>
  <si>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</si>
  <si>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</si>
  <si>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</si>
  <si>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</si>
  <si>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</si>
  <si>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</si>
  <si>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</si>
  <si>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</si>
  <si>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</si>
  <si>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</si>
  <si>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</si>
  <si>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</si>
  <si>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</si>
  <si>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</si>
  <si>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</si>
  <si>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</si>
  <si>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</si>
  <si>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</si>
  <si>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</si>
  <si>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</si>
  <si>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</si>
  <si>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</si>
  <si>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</si>
  <si>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</si>
  <si>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</si>
  <si>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</si>
  <si>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</si>
  <si>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</si>
  <si>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</si>
  <si>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</si>
  <si>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</si>
  <si>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</si>
  <si>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</si>
  <si>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</si>
  <si>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</si>
  <si>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</si>
  <si>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</si>
  <si>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</si>
  <si>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</si>
  <si>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</si>
  <si>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</si>
  <si>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</si>
  <si>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</si>
  <si>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</si>
  <si>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</si>
  <si>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</si>
  <si>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</si>
  <si>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</si>
  <si>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</si>
  <si>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</si>
  <si>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</si>
  <si>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</si>
  <si>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</si>
  <si>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</si>
  <si>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</si>
  <si>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</si>
  <si>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</si>
  <si>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</si>
  <si>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</si>
  <si>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</si>
  <si>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</si>
  <si>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</si>
  <si>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</si>
  <si>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</si>
  <si>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</si>
  <si>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</si>
  <si>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</si>
  <si>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</si>
  <si>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</si>
  <si>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</si>
  <si>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</si>
  <si>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</si>
  <si>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</si>
  <si>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</si>
  <si>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</si>
  <si>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</si>
  <si>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</si>
  <si>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</si>
  <si>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</si>
  <si>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</si>
  <si>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</si>
  <si>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</si>
  <si>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</si>
  <si>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</si>
  <si>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</si>
  <si>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</si>
  <si>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</si>
  <si>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</si>
  <si>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</si>
  <si>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</si>
  <si>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</si>
  <si>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</si>
  <si>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</si>
  <si>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</si>
  <si>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</si>
  <si>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</si>
  <si>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</si>
  <si>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</si>
  <si>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</si>
  <si>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</si>
  <si>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</si>
  <si>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</si>
  <si>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</si>
  <si>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</si>
  <si>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</si>
  <si>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</si>
  <si>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</si>
  <si>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</si>
  <si>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</si>
  <si>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</si>
  <si>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</si>
  <si>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</si>
  <si>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</si>
  <si>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</si>
  <si>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</si>
  <si>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</si>
  <si>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</si>
  <si>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</si>
  <si>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</si>
  <si>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</si>
  <si>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</si>
  <si>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</si>
  <si>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</si>
  <si>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</si>
  <si>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</si>
  <si>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</si>
  <si>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</si>
  <si>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</si>
  <si>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</si>
  <si>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</si>
  <si>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</si>
  <si>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</si>
  <si>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</si>
  <si>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</si>
  <si>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</si>
  <si>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</si>
  <si>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</si>
  <si>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</si>
  <si>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</si>
  <si>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</si>
  <si>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</si>
  <si>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</si>
  <si>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</si>
  <si>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</si>
  <si>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</si>
  <si>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</si>
  <si>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</si>
  <si>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</si>
  <si>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</si>
  <si>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</si>
  <si>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</si>
  <si>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</si>
  <si>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</si>
  <si>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</si>
  <si>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</si>
  <si>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</si>
  <si>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</si>
  <si>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</si>
  <si>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</si>
  <si>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</si>
  <si>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</si>
  <si>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</si>
  <si>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</si>
  <si>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</si>
  <si>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</si>
  <si>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</si>
  <si>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</si>
  <si>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</si>
  <si>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</si>
  <si>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</si>
  <si>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</si>
  <si>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</si>
  <si>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</si>
  <si>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</si>
  <si>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</si>
  <si>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</si>
  <si>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</si>
  <si>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</si>
  <si>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</si>
  <si>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</si>
  <si>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</si>
  <si>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</si>
  <si>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</si>
  <si>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</si>
  <si>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</si>
  <si>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</si>
  <si>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</si>
  <si>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</si>
  <si>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</si>
  <si>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</si>
  <si>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</si>
  <si>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</si>
  <si>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</si>
  <si>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</si>
  <si>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</si>
  <si>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</si>
  <si>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</si>
  <si>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</si>
  <si>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</si>
  <si>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</si>
  <si>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</si>
  <si>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</si>
  <si>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</si>
  <si>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</si>
  <si>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</si>
  <si>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</si>
  <si>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</si>
  <si>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</si>
  <si>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</si>
  <si>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</si>
  <si>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</si>
  <si>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</si>
  <si>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</si>
  <si>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</si>
  <si>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</si>
  <si>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</si>
  <si>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</si>
  <si>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</si>
  <si>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</si>
  <si>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</si>
  <si>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</si>
  <si>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</si>
  <si>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</si>
  <si>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</si>
  <si>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</si>
  <si>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</si>
  <si>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</si>
  <si>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</si>
  <si>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</si>
  <si>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</si>
  <si>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</si>
  <si>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</si>
  <si>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</si>
  <si>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</si>
  <si>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</si>
  <si>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</si>
  <si>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</si>
  <si>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</si>
  <si>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</si>
  <si>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</si>
  <si>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</si>
  <si>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</si>
  <si>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</si>
  <si>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</si>
  <si>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</si>
  <si>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</si>
  <si>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</si>
  <si>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</si>
  <si>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</si>
  <si>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</si>
  <si>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</si>
  <si>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</si>
  <si>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</si>
  <si>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</si>
  <si>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</si>
  <si>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</si>
  <si>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</si>
  <si>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</si>
  <si>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</si>
  <si>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</si>
  <si>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</si>
  <si>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</si>
  <si>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</si>
  <si>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</si>
  <si>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</si>
  <si>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</si>
  <si>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</si>
  <si>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</si>
  <si>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</si>
  <si>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</si>
  <si>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</si>
  <si>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</si>
  <si>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</si>
  <si>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</si>
  <si>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</si>
  <si>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</si>
  <si>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</si>
  <si>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</si>
  <si>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</si>
  <si>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</si>
  <si>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</si>
  <si>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</si>
  <si>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</si>
  <si>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</si>
  <si>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</si>
  <si>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</si>
  <si>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</si>
  <si>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</si>
  <si>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</si>
  <si>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</si>
  <si>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</si>
  <si>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</si>
  <si>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</si>
  <si>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</si>
  <si>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</si>
  <si>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</si>
  <si>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</si>
  <si>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</si>
  <si>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</si>
  <si>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</si>
  <si>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</si>
  <si>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</si>
  <si>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</si>
  <si>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</si>
  <si>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</si>
  <si>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</si>
  <si>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</si>
  <si>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</si>
  <si>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</si>
  <si>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</si>
  <si>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</si>
  <si>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</si>
  <si>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</si>
  <si>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</si>
  <si>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</si>
  <si>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</si>
  <si>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</si>
  <si>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</si>
  <si>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</si>
  <si>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</si>
  <si>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</si>
  <si>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</si>
  <si>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</si>
  <si>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</si>
  <si>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</si>
  <si>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</si>
  <si>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</si>
  <si>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</si>
  <si>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</si>
  <si>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</si>
  <si>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</si>
  <si>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</si>
  <si>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</si>
  <si>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</si>
  <si>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</si>
  <si>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</si>
  <si>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</si>
  <si>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</si>
  <si>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</si>
  <si>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</si>
  <si>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</si>
  <si>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</si>
  <si>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</si>
  <si>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</si>
  <si>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</si>
  <si>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</si>
  <si>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</si>
  <si>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</si>
  <si>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</si>
  <si>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</si>
  <si>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</si>
  <si>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</si>
  <si>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</si>
  <si>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</si>
  <si>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</si>
  <si>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</si>
  <si>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</si>
  <si>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</si>
  <si>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</si>
  <si>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</si>
  <si>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</si>
  <si>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</si>
  <si>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</si>
  <si>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</si>
  <si>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</si>
  <si>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</si>
  <si>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</si>
  <si>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</si>
  <si>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</si>
  <si>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</si>
  <si>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</si>
  <si>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</si>
  <si>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</si>
  <si>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</si>
  <si>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</si>
  <si>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</si>
  <si>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</si>
  <si>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</si>
  <si>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</si>
  <si>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</si>
  <si>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</si>
  <si>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</si>
  <si>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</si>
  <si>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</si>
  <si>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</si>
  <si>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</si>
  <si>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</si>
  <si>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</si>
  <si>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</si>
  <si>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</si>
  <si>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</si>
  <si>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</si>
  <si>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</si>
  <si>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</si>
  <si>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</si>
  <si>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</si>
  <si>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</si>
  <si>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</si>
  <si>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</si>
  <si>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</si>
  <si>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</si>
  <si>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</si>
  <si>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</si>
  <si>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</si>
  <si>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</si>
  <si>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</si>
  <si>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</si>
  <si>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</si>
  <si>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</si>
  <si>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</si>
  <si>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</si>
  <si>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</si>
  <si>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</si>
  <si>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</si>
  <si>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</si>
  <si>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</si>
  <si>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</si>
  <si>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</si>
  <si>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</si>
  <si>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</si>
  <si>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</si>
  <si>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</si>
  <si>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</si>
  <si>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</si>
  <si>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</si>
  <si>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</si>
  <si>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</si>
  <si>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</si>
  <si>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</si>
  <si>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</si>
  <si>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</si>
  <si>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</si>
  <si>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</si>
  <si>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</si>
  <si>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</si>
  <si>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</si>
  <si>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</si>
  <si>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</si>
  <si>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</si>
  <si>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</si>
  <si>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</si>
  <si>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</si>
  <si>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</si>
  <si>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</si>
  <si>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</si>
  <si>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</si>
  <si>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</si>
  <si>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</si>
  <si>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</si>
  <si>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</si>
  <si>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</si>
  <si>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</si>
  <si>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</si>
  <si>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</si>
  <si>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</si>
  <si>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</si>
  <si>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</si>
  <si>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</si>
  <si>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</si>
  <si>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</si>
  <si>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</si>
  <si>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</si>
  <si>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</si>
  <si>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</si>
  <si>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</si>
  <si>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</si>
  <si>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</si>
  <si>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</si>
  <si>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</si>
  <si>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</si>
  <si>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</si>
  <si>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</si>
  <si>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</si>
  <si>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</si>
  <si>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</si>
  <si>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</si>
  <si>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</si>
  <si>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</si>
  <si>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</si>
  <si>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</si>
  <si>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</si>
  <si>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</si>
  <si>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</si>
  <si>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</si>
  <si>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</si>
  <si>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</si>
  <si>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</si>
  <si>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</si>
  <si>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</si>
  <si>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</si>
  <si>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</si>
  <si>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</si>
  <si>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</si>
  <si>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</si>
  <si>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</si>
  <si>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</si>
  <si>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</si>
  <si>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</si>
  <si>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</si>
  <si>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</si>
  <si>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</si>
  <si>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</si>
  <si>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</si>
  <si>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</si>
  <si>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</si>
  <si>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</si>
  <si>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</si>
  <si>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</si>
  <si>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</si>
  <si>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</si>
  <si>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</si>
  <si>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</si>
  <si>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</si>
  <si>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</si>
  <si>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</si>
  <si>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</si>
  <si>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</si>
  <si>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</si>
  <si>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</si>
  <si>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</si>
  <si>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</si>
  <si>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</si>
  <si>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</si>
  <si>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</si>
  <si>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</si>
  <si>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</si>
  <si>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</si>
  <si>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</si>
  <si>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</si>
  <si>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</si>
  <si>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</si>
  <si>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</si>
  <si>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</si>
  <si>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</si>
  <si>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</si>
  <si>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</si>
  <si>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</si>
  <si>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</si>
  <si>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</si>
  <si>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</si>
  <si>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</si>
  <si>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</si>
  <si>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</si>
  <si>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</si>
  <si>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</si>
  <si>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</si>
  <si>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</si>
  <si>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</si>
  <si>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</si>
  <si>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</si>
  <si>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</si>
  <si>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</si>
  <si>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</si>
  <si>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</si>
  <si>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</si>
  <si>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</si>
  <si>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</si>
  <si>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</si>
  <si>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</si>
  <si>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</si>
  <si>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</si>
  <si>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</si>
  <si>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</si>
  <si>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</si>
  <si>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</si>
  <si>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</si>
  <si>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</si>
  <si>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</si>
  <si>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</si>
  <si>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</si>
  <si>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</si>
  <si>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</si>
  <si>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</si>
  <si>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</si>
  <si>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</si>
  <si>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</si>
  <si>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</si>
  <si>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</si>
  <si>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</si>
  <si>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</si>
  <si>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</si>
  <si>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</si>
  <si>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</si>
  <si>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</si>
  <si>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</si>
  <si>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</si>
  <si>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</si>
  <si>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</si>
  <si>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</si>
  <si>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</si>
  <si>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</si>
  <si>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</si>
  <si>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</si>
  <si>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</si>
  <si>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</si>
  <si>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</si>
  <si>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</si>
  <si>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</si>
  <si>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</si>
  <si>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</si>
  <si>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</si>
  <si>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</si>
  <si>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</si>
  <si>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</si>
  <si>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</si>
  <si>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</si>
  <si>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</si>
  <si>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</si>
  <si>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</si>
  <si>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</si>
  <si>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</si>
  <si>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</si>
  <si>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</si>
  <si>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</si>
  <si>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</si>
  <si>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</si>
  <si>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</si>
  <si>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</si>
  <si>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</si>
  <si>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</si>
  <si>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</si>
  <si>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</si>
  <si>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</si>
  <si>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</si>
  <si>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</si>
  <si>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</si>
  <si>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</si>
  <si>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</si>
  <si>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</si>
  <si>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</si>
  <si>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</si>
  <si>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</si>
  <si>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</si>
  <si>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</si>
  <si>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</si>
  <si>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</si>
  <si>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</si>
  <si>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</si>
  <si>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</si>
  <si>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</si>
  <si>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</si>
  <si>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</si>
  <si>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</si>
  <si>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</si>
  <si>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</si>
  <si>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</si>
  <si>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</si>
  <si>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</si>
  <si>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</si>
  <si>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</si>
  <si>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</si>
  <si>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</si>
  <si>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</si>
  <si>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</si>
  <si>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</si>
  <si>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</si>
  <si>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</si>
  <si>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</si>
  <si>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</si>
  <si>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</si>
  <si>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</si>
  <si>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</si>
  <si>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</si>
  <si>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</si>
  <si>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</si>
  <si>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</si>
  <si>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</si>
  <si>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</si>
  <si>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</si>
  <si>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</si>
  <si>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</si>
  <si>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</si>
  <si>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</si>
  <si>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</si>
  <si>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</si>
  <si>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</si>
  <si>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</si>
  <si>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</si>
  <si>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</si>
  <si>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</si>
  <si>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</si>
  <si>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</si>
  <si>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</si>
  <si>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</si>
  <si>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</si>
  <si>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</si>
  <si>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</si>
  <si>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</si>
  <si>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</si>
  <si>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</si>
  <si>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</si>
  <si>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</si>
  <si>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</si>
  <si>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</si>
  <si>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</si>
  <si>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</si>
  <si>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</si>
  <si>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</si>
  <si>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</si>
  <si>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</si>
  <si>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</si>
  <si>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</si>
  <si>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</si>
  <si>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</si>
  <si>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</si>
  <si>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</si>
  <si>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</si>
  <si>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</si>
  <si>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</si>
  <si>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</si>
  <si>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</si>
  <si>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</si>
  <si>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</si>
  <si>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</si>
  <si>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</si>
  <si>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</si>
  <si>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</si>
  <si>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</si>
  <si>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</si>
  <si>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</si>
  <si>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</si>
  <si>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</si>
  <si>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</si>
  <si>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</si>
  <si>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</si>
  <si>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</si>
  <si>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</si>
  <si>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</si>
  <si>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</si>
  <si>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</si>
  <si>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</si>
  <si>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</si>
  <si>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</si>
  <si>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</si>
  <si>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</si>
  <si>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</si>
  <si>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</si>
  <si>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</si>
  <si>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</si>
  <si>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</si>
  <si>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</si>
  <si>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</si>
  <si>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</si>
  <si>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</si>
  <si>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</si>
  <si>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</si>
  <si>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</si>
  <si>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</si>
  <si>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</si>
  <si>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</si>
  <si>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</si>
  <si>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</si>
  <si>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</si>
  <si>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</si>
  <si>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</si>
  <si>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</si>
  <si>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</si>
  <si>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</si>
  <si>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</si>
  <si>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</si>
  <si>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</si>
  <si>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</si>
  <si>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</si>
  <si>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</si>
  <si>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</si>
  <si>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</si>
  <si>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</si>
  <si>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</si>
  <si>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</si>
  <si>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</si>
  <si>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</si>
  <si>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</si>
  <si>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</si>
  <si>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</si>
  <si>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</si>
  <si>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</si>
  <si>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</si>
  <si>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</si>
  <si>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</si>
  <si>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</si>
  <si>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</si>
  <si>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</si>
  <si>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</si>
  <si>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</si>
  <si>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</si>
  <si>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</si>
  <si>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</si>
  <si>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</si>
  <si>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</si>
  <si>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</si>
  <si>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</si>
  <si>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</si>
  <si>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</si>
  <si>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</si>
  <si>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</si>
  <si>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</si>
  <si>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</si>
  <si>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</si>
  <si>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</si>
  <si>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</si>
  <si>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</si>
  <si>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</si>
  <si>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</si>
  <si>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</si>
  <si>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</si>
  <si>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</si>
  <si>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</si>
  <si>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</si>
  <si>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</si>
  <si>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</si>
  <si>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</si>
  <si>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</si>
  <si>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</si>
  <si>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</si>
  <si>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</si>
  <si>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</si>
  <si>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</si>
  <si>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</si>
  <si>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</si>
  <si>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</si>
  <si>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</si>
  <si>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</si>
  <si>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</si>
  <si>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</si>
  <si>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</si>
  <si>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</si>
  <si>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</si>
  <si>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</si>
  <si>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</si>
  <si>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</si>
  <si>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</si>
  <si>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</si>
  <si>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</si>
  <si>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</si>
  <si>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</si>
  <si>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</si>
  <si>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</si>
  <si>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</si>
  <si>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</si>
  <si>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</si>
  <si>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</si>
  <si>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</si>
  <si>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</si>
  <si>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</si>
  <si>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</si>
  <si>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</si>
  <si>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</si>
  <si>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</si>
  <si>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</si>
  <si>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</si>
  <si>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</si>
  <si>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</si>
  <si>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</si>
  <si>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</si>
  <si>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</si>
  <si>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</si>
  <si>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</si>
  <si>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</si>
  <si>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</si>
  <si>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</si>
  <si>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</si>
  <si>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</si>
  <si>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</si>
  <si>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</si>
  <si>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</si>
  <si>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</si>
  <si>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</si>
  <si>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</si>
  <si>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</si>
  <si>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</si>
  <si>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</si>
  <si>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</si>
  <si>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</si>
  <si>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</si>
  <si>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</si>
  <si>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</si>
  <si>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</si>
  <si>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</si>
  <si>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</si>
  <si>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</si>
  <si>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</si>
  <si>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</si>
  <si>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</si>
  <si>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</si>
  <si>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</si>
  <si>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</si>
  <si>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</si>
  <si>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</si>
  <si>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</si>
  <si>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</si>
  <si>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</si>
  <si>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</si>
  <si>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</si>
  <si>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</si>
  <si>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</si>
  <si>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</si>
  <si>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</si>
  <si>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</si>
  <si>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</si>
  <si>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</si>
  <si>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</si>
  <si>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</si>
  <si>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</si>
  <si>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</si>
  <si>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</si>
  <si>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</si>
  <si>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</si>
  <si>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</si>
  <si>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</si>
  <si>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</si>
  <si>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</si>
  <si>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</si>
  <si>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</si>
  <si>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</si>
  <si>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</si>
  <si>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</si>
  <si>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</si>
  <si>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ИЗПЪЛНИТЕЛЕН ДИРЕКТОР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</si>
  <si>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</si>
  <si>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</si>
  <si>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</si>
  <si>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</si>
  <si>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</si>
  <si>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</si>
  <si>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</si>
  <si>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</si>
  <si>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2.Биофарм Инженеринг АД</t>
  </si>
  <si>
    <t>3.Вета Фарма АД</t>
  </si>
  <si>
    <t>4.Фармалогистика АД</t>
  </si>
  <si>
    <t>5.Електронкомерс ЕООД</t>
  </si>
  <si>
    <t>1.Ачийв Лайф Сайънсис Инк - САЩ</t>
  </si>
  <si>
    <t>1Софарма имоти АДСИЦ</t>
  </si>
  <si>
    <t>2Доверие Обединен Холдинг АД</t>
  </si>
  <si>
    <t>3Момина крепост АД</t>
  </si>
  <si>
    <t>2Химимпорт АД</t>
  </si>
  <si>
    <t>3Софарма Билдингс АДСИЦ</t>
  </si>
  <si>
    <t>4Имвенчър I КДА</t>
  </si>
  <si>
    <t>5Екобулпак АД</t>
  </si>
  <si>
    <t>6Уникредит Булбанк АД</t>
  </si>
  <si>
    <t>7Експо груп АД</t>
  </si>
  <si>
    <t>1Лавена АД</t>
  </si>
  <si>
    <t>1Софарма Украйна ЕООД</t>
  </si>
  <si>
    <t>2Витамина АД</t>
  </si>
  <si>
    <t>ОГНЯН ДОНЕВ</t>
  </si>
  <si>
    <t>3Софарма Казахстан ЕООД</t>
  </si>
  <si>
    <t>4Софарма Варшава ЕООД</t>
  </si>
  <si>
    <t>8МФГ Инвест АД</t>
  </si>
  <si>
    <t>9Българска фондова борса АД</t>
  </si>
  <si>
    <t>СОФАРМА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</si>
</sst>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962</v>
      </c>
      <c r="B1" s="2"/>
      <c r="Z1" s="626">
        <v>1</v>
      </c>
      <c r="AA1" s="627">
        <f>IF(ISBLANK(_endDate),"",_endDate)</f>
        <v>44926</v>
      </c>
    </row>
    <row r="2" spans="1:27">
      <c r="A2" s="614" t="s">
        <v>963</v>
      </c>
      <c r="B2" s="611"/>
      <c r="Z2" s="626">
        <v>2</v>
      </c>
      <c r="AA2" s="627">
        <f>IF(ISBLANK(_pdeReportingDate),"",_pdeReportingDate)</f>
        <v>45014</v>
      </c>
    </row>
    <row r="3" spans="1:27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7">
      <c r="A4" s="610" t="s">
        <v>986</v>
      </c>
      <c r="B4" s="611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44562</v>
      </c>
    </row>
    <row r="10" spans="1:27">
      <c r="A10" s="7" t="s">
        <v>2</v>
      </c>
      <c r="B10" s="519">
        <v>44926</v>
      </c>
    </row>
    <row r="11" spans="1:27">
      <c r="A11" s="7" t="s">
        <v>975</v>
      </c>
      <c r="B11" s="519">
        <v>45014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8" t="s">
        <v>1020</v>
      </c>
    </row>
    <row r="15" spans="1:27">
      <c r="A15" s="10" t="s">
        <v>967</v>
      </c>
      <c r="B15" s="520" t="s">
        <v>923</v>
      </c>
    </row>
    <row r="16" spans="1:27">
      <c r="A16" s="7" t="s">
        <v>3</v>
      </c>
      <c r="B16" s="518" t="s">
        <v>988</v>
      </c>
    </row>
    <row r="17" spans="1:2">
      <c r="A17" s="7" t="s">
        <v>920</v>
      </c>
      <c r="B17" s="518" t="s">
        <v>1015</v>
      </c>
    </row>
    <row r="18" spans="1:2">
      <c r="A18" s="7" t="s">
        <v>919</v>
      </c>
      <c r="B18" s="518" t="s">
        <v>989</v>
      </c>
    </row>
    <row r="19" spans="1:2">
      <c r="A19" s="7" t="s">
        <v>4</v>
      </c>
      <c r="B19" s="518" t="s">
        <v>990</v>
      </c>
    </row>
    <row r="20" spans="1:2">
      <c r="A20" s="7" t="s">
        <v>5</v>
      </c>
      <c r="B20" s="518" t="s">
        <v>990</v>
      </c>
    </row>
    <row r="21" spans="1:2">
      <c r="A21" s="10" t="s">
        <v>6</v>
      </c>
      <c r="B21" s="520" t="s">
        <v>991</v>
      </c>
    </row>
    <row r="22" spans="1:2">
      <c r="A22" s="10" t="s">
        <v>917</v>
      </c>
      <c r="B22" s="520" t="s">
        <v>992</v>
      </c>
    </row>
    <row r="23" spans="1:2">
      <c r="A23" s="10" t="s">
        <v>7</v>
      </c>
      <c r="B23" s="616" t="s">
        <v>993</v>
      </c>
    </row>
    <row r="24" spans="1:2">
      <c r="A24" s="10" t="s">
        <v>918</v>
      </c>
      <c r="B24" s="617" t="s">
        <v>994</v>
      </c>
    </row>
    <row r="25" spans="1:2">
      <c r="A25" s="7" t="s">
        <v>921</v>
      </c>
      <c r="B25" s="618"/>
    </row>
    <row r="26" spans="1:2">
      <c r="A26" s="10" t="s">
        <v>968</v>
      </c>
      <c r="B26" s="520" t="s">
        <v>995</v>
      </c>
    </row>
    <row r="27" spans="1:2">
      <c r="A27" s="10" t="s">
        <v>969</v>
      </c>
      <c r="B27" s="520" t="s">
        <v>996</v>
      </c>
    </row>
    <row r="28" spans="1:2">
      <c r="A28" s="11"/>
      <c r="B28" s="11"/>
    </row>
    <row r="29" spans="1:2">
      <c r="A29" s="12" t="s">
        <v>987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view="pageBreakPreview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53175946</v>
      </c>
      <c r="D13" s="399"/>
      <c r="E13" s="399"/>
      <c r="F13" s="399">
        <v>153254</v>
      </c>
      <c r="G13" s="399"/>
      <c r="H13" s="399">
        <v>1110</v>
      </c>
      <c r="I13" s="400">
        <f>F13+G13-H13</f>
        <v>152144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53185946</v>
      </c>
      <c r="D18" s="406">
        <f t="shared" si="1"/>
        <v>0</v>
      </c>
      <c r="E18" s="406">
        <f t="shared" si="1"/>
        <v>0</v>
      </c>
      <c r="F18" s="406">
        <f t="shared" si="1"/>
        <v>153638</v>
      </c>
      <c r="G18" s="406">
        <f t="shared" si="1"/>
        <v>0</v>
      </c>
      <c r="H18" s="406">
        <f t="shared" si="1"/>
        <v>1110</v>
      </c>
      <c r="I18" s="407">
        <f t="shared" si="0"/>
        <v>152528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'Справка 8'!C21</f>
        <v>13479188</v>
      </c>
      <c r="D21" s="399"/>
      <c r="E21" s="399"/>
      <c r="F21" s="399">
        <f>'Справка 8'!F21</f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Normal="85" zoomScaleSheetLayoutView="85" workbookViewId="0">
      <selection activeCell="B39" sqref="B39:I39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0" zoomScaleNormal="85" zoomScaleSheetLayoutView="80" workbookViewId="0">
      <selection activeCell="H14" sqref="H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1796</v>
      </c>
      <c r="D13" s="399"/>
      <c r="E13" s="399"/>
      <c r="F13" s="399">
        <v>23</v>
      </c>
      <c r="G13" s="399"/>
      <c r="H13" s="399">
        <v>15</v>
      </c>
      <c r="I13" s="400">
        <f>F13+G13-H13</f>
        <v>8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1796</v>
      </c>
      <c r="D18" s="406">
        <f t="shared" si="1"/>
        <v>0</v>
      </c>
      <c r="E18" s="406">
        <f t="shared" si="1"/>
        <v>0</v>
      </c>
      <c r="F18" s="406">
        <f t="shared" si="1"/>
        <v>23</v>
      </c>
      <c r="G18" s="406">
        <f t="shared" si="1"/>
        <v>0</v>
      </c>
      <c r="H18" s="406">
        <f t="shared" si="1"/>
        <v>15</v>
      </c>
      <c r="I18" s="407">
        <f t="shared" si="0"/>
        <v>8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4"/>
  <sheetViews>
    <sheetView view="pageBreakPreview" zoomScale="70" zoomScaleNormal="85" zoomScaleSheetLayoutView="70" workbookViewId="0">
      <selection activeCell="G13" sqref="G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</v>
      </c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10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01.01.2022 г. до 31.12.2022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10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10" ht="18.75" customHeight="1">
      <c r="A6" s="605" t="s">
        <v>981</v>
      </c>
      <c r="B6" s="597" t="s">
        <v>945</v>
      </c>
      <c r="C6" s="603">
        <f>'1-Баланс'!C95</f>
        <v>701248</v>
      </c>
      <c r="D6" s="604">
        <f t="shared" ref="D6:D15" si="0">C6-E6</f>
        <v>0</v>
      </c>
      <c r="E6" s="603">
        <f>'1-Баланс'!G95</f>
        <v>701248</v>
      </c>
      <c r="F6" s="598" t="s">
        <v>946</v>
      </c>
      <c r="G6" s="605" t="s">
        <v>981</v>
      </c>
    </row>
    <row r="7" spans="1:10" ht="18.75" customHeight="1">
      <c r="A7" s="605" t="s">
        <v>981</v>
      </c>
      <c r="B7" s="597" t="s">
        <v>944</v>
      </c>
      <c r="C7" s="603">
        <f>'1-Баланс'!G37</f>
        <v>600375</v>
      </c>
      <c r="D7" s="604">
        <f t="shared" si="0"/>
        <v>517780</v>
      </c>
      <c r="E7" s="603">
        <f>'1-Баланс'!G18</f>
        <v>82595</v>
      </c>
      <c r="F7" s="598" t="s">
        <v>455</v>
      </c>
      <c r="G7" s="605" t="s">
        <v>981</v>
      </c>
    </row>
    <row r="8" spans="1:10" ht="18.75" customHeight="1">
      <c r="A8" s="605" t="s">
        <v>981</v>
      </c>
      <c r="B8" s="597" t="s">
        <v>942</v>
      </c>
      <c r="C8" s="603">
        <f>ABS('1-Баланс'!G32)-ABS('1-Баланс'!G33)</f>
        <v>39429</v>
      </c>
      <c r="D8" s="604">
        <f t="shared" si="0"/>
        <v>0</v>
      </c>
      <c r="E8" s="603">
        <f>ABS('2-Отчет за доходите'!C44)-ABS('2-Отчет за доходите'!G44)</f>
        <v>39429</v>
      </c>
      <c r="F8" s="598" t="s">
        <v>943</v>
      </c>
      <c r="G8" s="606" t="s">
        <v>983</v>
      </c>
    </row>
    <row r="9" spans="1:10" ht="18.75" customHeight="1">
      <c r="A9" s="605" t="s">
        <v>981</v>
      </c>
      <c r="B9" s="597" t="s">
        <v>948</v>
      </c>
      <c r="C9" s="603">
        <f>'1-Баланс'!D92</f>
        <v>15618</v>
      </c>
      <c r="D9" s="604">
        <f t="shared" si="0"/>
        <v>0</v>
      </c>
      <c r="E9" s="603">
        <f>'3-Отчет за паричния поток'!C45</f>
        <v>15618</v>
      </c>
      <c r="F9" s="598" t="s">
        <v>947</v>
      </c>
      <c r="G9" s="606" t="s">
        <v>982</v>
      </c>
    </row>
    <row r="10" spans="1:10" ht="18.75" customHeight="1">
      <c r="A10" s="605" t="s">
        <v>981</v>
      </c>
      <c r="B10" s="597" t="s">
        <v>949</v>
      </c>
      <c r="C10" s="603">
        <f>'1-Баланс'!C92</f>
        <v>4761</v>
      </c>
      <c r="D10" s="604">
        <f t="shared" si="0"/>
        <v>0</v>
      </c>
      <c r="E10" s="603">
        <f>'3-Отчет за паричния поток'!C46</f>
        <v>4761</v>
      </c>
      <c r="F10" s="598" t="s">
        <v>950</v>
      </c>
      <c r="G10" s="606" t="s">
        <v>982</v>
      </c>
    </row>
    <row r="11" spans="1:10" ht="18.75" customHeight="1">
      <c r="A11" s="605" t="s">
        <v>981</v>
      </c>
      <c r="B11" s="597" t="s">
        <v>944</v>
      </c>
      <c r="C11" s="603">
        <f>'1-Баланс'!G37</f>
        <v>600375</v>
      </c>
      <c r="D11" s="604">
        <f t="shared" si="0"/>
        <v>0</v>
      </c>
      <c r="E11" s="603">
        <f>'4-Отчет за собствения капитал'!L34</f>
        <v>600375</v>
      </c>
      <c r="F11" s="598" t="s">
        <v>951</v>
      </c>
      <c r="G11" s="606" t="s">
        <v>984</v>
      </c>
    </row>
    <row r="12" spans="1:10" ht="18.75" customHeight="1">
      <c r="A12" s="605" t="s">
        <v>981</v>
      </c>
      <c r="B12" s="597" t="s">
        <v>952</v>
      </c>
      <c r="C12" s="603">
        <f>'1-Баланс'!C36</f>
        <v>90235</v>
      </c>
      <c r="D12" s="604">
        <f t="shared" si="0"/>
        <v>0</v>
      </c>
      <c r="E12" s="603">
        <f>'Справка 5'!C27+'Справка 5'!C97</f>
        <v>90235</v>
      </c>
      <c r="F12" s="598" t="s">
        <v>956</v>
      </c>
      <c r="G12" s="606" t="s">
        <v>985</v>
      </c>
    </row>
    <row r="13" spans="1:10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10" ht="18.75" customHeight="1">
      <c r="A14" s="605" t="s">
        <v>981</v>
      </c>
      <c r="B14" s="597" t="s">
        <v>954</v>
      </c>
      <c r="C14" s="603">
        <f>'1-Баланс'!C38</f>
        <v>69372</v>
      </c>
      <c r="D14" s="604">
        <f t="shared" si="0"/>
        <v>0</v>
      </c>
      <c r="E14" s="603">
        <f>'Справка 5'!C61+'Справка 5'!C131</f>
        <v>69372</v>
      </c>
      <c r="F14" s="598" t="s">
        <v>958</v>
      </c>
      <c r="G14" s="606" t="s">
        <v>985</v>
      </c>
    </row>
    <row r="15" spans="1:10" ht="18.75" customHeight="1">
      <c r="A15" s="605" t="s">
        <v>981</v>
      </c>
      <c r="B15" s="597" t="s">
        <v>955</v>
      </c>
      <c r="C15" s="603">
        <f>'1-Баланс'!C39</f>
        <v>4706</v>
      </c>
      <c r="D15" s="604">
        <f t="shared" si="0"/>
        <v>0</v>
      </c>
      <c r="E15" s="603">
        <f>'Справка 5'!C148+'Справка 5'!C78</f>
        <v>4706</v>
      </c>
      <c r="F15" s="598" t="s">
        <v>959</v>
      </c>
      <c r="G15" s="606" t="s">
        <v>985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0.1648652151915671</v>
      </c>
      <c r="E3" s="581"/>
    </row>
    <row r="4" spans="1:5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6.5673953778888197E-2</v>
      </c>
    </row>
    <row r="5" spans="1:5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0.39087763821835375</v>
      </c>
    </row>
    <row r="6" spans="1:5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5.622689832983481E-2</v>
      </c>
    </row>
    <row r="7" spans="1:5" ht="24" customHeight="1">
      <c r="A7" s="580" t="s">
        <v>892</v>
      </c>
      <c r="B7" s="578"/>
      <c r="C7" s="578"/>
      <c r="D7" s="579"/>
    </row>
    <row r="8" spans="1:5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1.2207388916625062</v>
      </c>
    </row>
    <row r="9" spans="1:5" ht="24" customHeight="1">
      <c r="A9" s="580" t="s">
        <v>895</v>
      </c>
      <c r="B9" s="578"/>
      <c r="C9" s="578"/>
      <c r="D9" s="579"/>
    </row>
    <row r="10" spans="1:5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2.6635904317226458</v>
      </c>
    </row>
    <row r="11" spans="1:5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1.5162597729793381</v>
      </c>
    </row>
    <row r="12" spans="1:5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6.5189708761792614E-2</v>
      </c>
    </row>
    <row r="13" spans="1:5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6.5189708761792614E-2</v>
      </c>
    </row>
    <row r="14" spans="1:5" ht="24" customHeight="1">
      <c r="A14" s="580" t="s">
        <v>902</v>
      </c>
      <c r="B14" s="578"/>
      <c r="C14" s="578"/>
      <c r="D14" s="579"/>
    </row>
    <row r="15" spans="1:5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0.67700943786127987</v>
      </c>
    </row>
    <row r="16" spans="1:5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0.34104767500228167</v>
      </c>
    </row>
    <row r="17" spans="1:5" ht="24" customHeight="1">
      <c r="A17" s="580" t="s">
        <v>905</v>
      </c>
      <c r="B17" s="578"/>
      <c r="C17" s="578"/>
      <c r="D17" s="579"/>
    </row>
    <row r="18" spans="1:5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4.4316038298989995E-2</v>
      </c>
    </row>
    <row r="19" spans="1:5" ht="31.5">
      <c r="A19" s="533">
        <v>13</v>
      </c>
      <c r="B19" s="531" t="s">
        <v>932</v>
      </c>
      <c r="C19" s="532" t="s">
        <v>906</v>
      </c>
      <c r="D19" s="576">
        <f>D4/D5</f>
        <v>0.16801665625650636</v>
      </c>
    </row>
    <row r="20" spans="1:5" ht="31.5">
      <c r="A20" s="533">
        <v>14</v>
      </c>
      <c r="B20" s="531" t="s">
        <v>907</v>
      </c>
      <c r="C20" s="532" t="s">
        <v>908</v>
      </c>
      <c r="D20" s="576">
        <f>D6/D5</f>
        <v>0.14384782559094644</v>
      </c>
    </row>
    <row r="21" spans="1:5" ht="15.7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44736</v>
      </c>
      <c r="E21" s="625"/>
    </row>
    <row r="22" spans="1:5" ht="47.25">
      <c r="A22" s="533">
        <v>16</v>
      </c>
      <c r="B22" s="531" t="s">
        <v>913</v>
      </c>
      <c r="C22" s="532" t="s">
        <v>914</v>
      </c>
      <c r="D22" s="582">
        <f>D21/'1-Баланс'!G37</f>
        <v>7.4513429106808249E-2</v>
      </c>
    </row>
    <row r="23" spans="1:5" ht="31.5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0.25746174043204068</v>
      </c>
    </row>
    <row r="24" spans="1:5" ht="31.5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1.6023541372134766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48386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87698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64033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8926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2627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1260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4417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23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217370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49267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524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1769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354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1356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3479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768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768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164313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90235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69372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4706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164313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67471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3526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70997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506718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42160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29814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120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10524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82618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74682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15425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2670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8317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4694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188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105976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91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4485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185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4761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1175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194530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701248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-52203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82595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27666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446271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68628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377643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473937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4414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4414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39429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43843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600375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14739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594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15333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4192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4728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3587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27840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11734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52958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2632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17022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23009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7928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1482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885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1067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6854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72613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420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73033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701248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80885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36147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18217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44648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7811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2909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-10094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14911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10627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195434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522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1124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88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3132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4866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200300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44214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200300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44214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4785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6073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-1288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39429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39429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244514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228184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1757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5406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3812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239159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454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454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2638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1520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224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519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4901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244514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244514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244514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294490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-146042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-50198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-2199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-4921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-898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-222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-577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89433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-13692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540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-59272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45684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975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-28016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1143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1520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243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-50875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-1919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0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-45405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-2193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0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-11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113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-49415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44926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-10857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44926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15618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44926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4761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44926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4576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44926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185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44926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84514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44926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44926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44926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44926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84514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44926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44926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44926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44926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44926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44926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44926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44926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44926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44926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44926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44926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44926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-1919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44926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82595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44926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44926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44926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82595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44926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44926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44926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44926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44926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44926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44926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44926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44926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44926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44926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44926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44926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44926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44926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44926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44926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44926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44926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44926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44926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44926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44926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30258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44926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44926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44926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44926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30258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44926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44926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44926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44926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44926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44926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-892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44926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44926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892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44926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-1047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44926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44926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1047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44926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44926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-653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44926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27666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44926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44926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44926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27666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44926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66201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44926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44926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44926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44926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66201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44926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44926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2427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44926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44926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2427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44926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44926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44926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44926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44926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44926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44926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44926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44926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44926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68628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44926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44926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44926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68628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44926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44926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44926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44926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44926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44926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44926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44926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44926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44926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44926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44926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44926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44926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44926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44926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44926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44926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44926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44926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44926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44926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44926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355093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44926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44926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44926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44926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355093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44926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44926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22574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44926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44926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22574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44926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44926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44926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44926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44926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44926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44926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44926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44926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-24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44926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377643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44926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44926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44926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377643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44926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28137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44926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44926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44926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44926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28137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44926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39429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44926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-25001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44926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44926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-25001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44926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44926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44926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44926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44926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44926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44926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44926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44926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1278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44926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43843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44926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44926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44926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43843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44926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44926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44926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44926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44926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44926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44926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44926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44926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44926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44926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44926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44926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44926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44926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44926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44926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44926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44926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44926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44926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44926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44926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44926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44926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44926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44926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44926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44926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44926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44926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44926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44926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44926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44926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44926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44926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44926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44926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44926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44926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44926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44926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44926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44926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564203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44926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44926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44926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44926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564203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44926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39429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44926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44926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44926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44926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44926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-892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44926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44926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892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44926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-1047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44926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44926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1047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44926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44926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-1318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44926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600375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44926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44926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44926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600375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44926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44926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44926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44926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44926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44926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44926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44926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44926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44926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44926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44926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44926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44926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44926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44926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44926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44926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44926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44926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44926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44926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48392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123012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185006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16862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9325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12072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4170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398971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47302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6'!D22</f>
        <v>521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6'!D24</f>
        <v>9212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6'!D25</f>
        <v>4453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6'!D27</f>
        <v>771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6'!D28</f>
        <v>14436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6'!D30</f>
        <v>140789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6'!D31</f>
        <v>80598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6'!D33</f>
        <v>54485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6'!D34</f>
        <v>5706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6'!D41</f>
        <v>140789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6'!D43</f>
        <v>602787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20504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8868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1198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1607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464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13793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46434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405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6'!E22</f>
        <v>115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6'!E24</f>
        <v>54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6'!E25</f>
        <v>151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6'!E27</f>
        <v>723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6'!E28</f>
        <v>928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6'!E30</f>
        <v>28014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6'!E31</f>
        <v>10859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6'!E33</f>
        <v>16480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6'!E34</f>
        <v>675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6'!E41</f>
        <v>28014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6'!E43</f>
        <v>75896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2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5344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1465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79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1900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447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13546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22783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6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6'!F22</f>
        <v>8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6'!F24</f>
        <v>220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6'!F25</f>
        <v>2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6'!F27</f>
        <v>138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6'!F28</f>
        <v>360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6'!F30</f>
        <v>1772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6'!F31</f>
        <v>1222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6'!F34</f>
        <v>550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6'!F41</f>
        <v>1772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6'!F43</f>
        <v>24929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48390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138172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192409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17981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9032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12089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4417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132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422622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47701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6'!G24</f>
        <v>9046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6'!G25</f>
        <v>4602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6'!G27</f>
        <v>1356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6'!G28</f>
        <v>15004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6'!G30</f>
        <v>167031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6'!G31</f>
        <v>90235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6'!G33</f>
        <v>70965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6'!G34</f>
        <v>5831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6'!G41</f>
        <v>167031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6'!G43</f>
        <v>653754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1566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6'!H43</f>
        <v>1566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6'!I30</f>
        <v>2718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6'!I33</f>
        <v>1593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6'!I34</f>
        <v>1125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6'!I41</f>
        <v>2718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6'!I43</f>
        <v>2718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48390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138172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192409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17981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9032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12089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4417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132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422622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49267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6'!J24</f>
        <v>9046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6'!J25</f>
        <v>4602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6'!J27</f>
        <v>1356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6'!J28</f>
        <v>15004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6'!J30</f>
        <v>164313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6'!J31</f>
        <v>90235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6'!J33</f>
        <v>69372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6'!J34</f>
        <v>4706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6'!J41</f>
        <v>164313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6'!J43</f>
        <v>652602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4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47629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120952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8179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6836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10641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101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194342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6'!K22</f>
        <v>60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6'!K24</f>
        <v>6923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6'!K25</f>
        <v>3957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6'!K28</f>
        <v>10880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6'!K43</f>
        <v>205282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2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6723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8792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938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1343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620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8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18426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6'!L22</f>
        <v>45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6'!L24</f>
        <v>574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6'!L25</f>
        <v>293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6'!L28</f>
        <v>867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6'!L43</f>
        <v>19338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2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3878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1368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62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1774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432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7516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6'!M22</f>
        <v>1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6'!M24</f>
        <v>220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6'!M25</f>
        <v>2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6'!M28</f>
        <v>222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6'!M43</f>
        <v>7739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4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50474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128376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9055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6405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10829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109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205252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6'!N22</f>
        <v>104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6'!N24</f>
        <v>7277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6'!N25</f>
        <v>4248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6'!N28</f>
        <v>11525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6'!N43</f>
        <v>216881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4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50474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128376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9055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6405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10829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109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205252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6'!Q22</f>
        <v>104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6'!Q24</f>
        <v>7277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6'!Q25</f>
        <v>4248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6'!Q28</f>
        <v>11525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6'!Q43</f>
        <v>216881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48386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87698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64033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8926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2627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1260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4417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23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217370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49267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6'!R22</f>
        <v>524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6'!R24</f>
        <v>1769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6'!R25</f>
        <v>354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6'!R27</f>
        <v>1356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6'!R28</f>
        <v>3479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6'!R30</f>
        <v>164313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6'!R31</f>
        <v>90235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6'!R33</f>
        <v>69372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6'!R34</f>
        <v>4706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6'!R41</f>
        <v>164313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6'!R43</f>
        <v>435721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67471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63198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4273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3526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3526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70997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74682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19227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55404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51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15425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2670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8317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4694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445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4249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188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188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105976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176973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74682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19227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55404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51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15425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2670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8317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4694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445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4249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188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188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105976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105976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67471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63198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4273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3526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3526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70997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70997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14739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14739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594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15333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4665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2632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2632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11734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11734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50326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17022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23009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7928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885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203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682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1482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1067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65759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85757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2632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2632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11734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11734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50326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17022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23009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7928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885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203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682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1482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1067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65759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65759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14739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14739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594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15333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4665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19998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116678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116678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116678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116678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1296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1296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5558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5558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6854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6854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44926</v>
      </c>
      <c r="D1197" s="89" t="s">
        <v>763</v>
      </c>
      <c r="E1197" s="89">
        <v>1</v>
      </c>
      <c r="F1197" s="89" t="s">
        <v>762</v>
      </c>
      <c r="H1197" s="444">
        <f>'Справка 8'!C13</f>
        <v>273018857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44926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44926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44926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44926</v>
      </c>
      <c r="D1201" s="89" t="s">
        <v>769</v>
      </c>
      <c r="E1201" s="89">
        <v>1</v>
      </c>
      <c r="F1201" s="89" t="s">
        <v>79</v>
      </c>
      <c r="H1201" s="444">
        <f>'Справка 8'!C17</f>
        <v>376760762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44926</v>
      </c>
      <c r="D1202" s="89" t="s">
        <v>770</v>
      </c>
      <c r="E1202" s="89">
        <v>1</v>
      </c>
      <c r="F1202" s="89" t="s">
        <v>761</v>
      </c>
      <c r="H1202" s="444">
        <f>'Справка 8'!C18</f>
        <v>649779619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44926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44926</v>
      </c>
      <c r="D1204" s="89" t="s">
        <v>774</v>
      </c>
      <c r="E1204" s="89">
        <v>1</v>
      </c>
      <c r="F1204" s="89" t="s">
        <v>773</v>
      </c>
      <c r="H1204" s="444">
        <f>'Справка 8'!C21</f>
        <v>13479188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44926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44926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44926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44926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44926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44926</v>
      </c>
      <c r="D1210" s="89" t="s">
        <v>786</v>
      </c>
      <c r="E1210" s="89">
        <v>1</v>
      </c>
      <c r="F1210" s="89" t="s">
        <v>771</v>
      </c>
      <c r="H1210" s="444">
        <f>'Справка 8'!C27</f>
        <v>13479188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44926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44926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44926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44926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44926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44926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44926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44926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44926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44926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44926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44926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44926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44926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44926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44926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44926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44926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44926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44926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44926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44926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44926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44926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44926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44926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44926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44926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44926</v>
      </c>
      <c r="D1239" s="89" t="s">
        <v>763</v>
      </c>
      <c r="E1239" s="89">
        <v>4</v>
      </c>
      <c r="F1239" s="89" t="s">
        <v>762</v>
      </c>
      <c r="H1239" s="444">
        <f>'Справка 8'!F13</f>
        <v>154560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44926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44926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44926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44926</v>
      </c>
      <c r="D1243" s="89" t="s">
        <v>769</v>
      </c>
      <c r="E1243" s="89">
        <v>4</v>
      </c>
      <c r="F1243" s="89" t="s">
        <v>79</v>
      </c>
      <c r="H1243" s="444">
        <f>'Справка 8'!F17</f>
        <v>10878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44926</v>
      </c>
      <c r="D1244" s="89" t="s">
        <v>770</v>
      </c>
      <c r="E1244" s="89">
        <v>4</v>
      </c>
      <c r="F1244" s="89" t="s">
        <v>761</v>
      </c>
      <c r="H1244" s="444">
        <f>'Справка 8'!F18</f>
        <v>165438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44926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44926</v>
      </c>
      <c r="D1246" s="89" t="s">
        <v>774</v>
      </c>
      <c r="E1246" s="89">
        <v>4</v>
      </c>
      <c r="F1246" s="89" t="s">
        <v>773</v>
      </c>
      <c r="H1246" s="444">
        <f>'Справка 8'!F21</f>
        <v>52203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44926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44926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44926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44926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44926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44926</v>
      </c>
      <c r="D1252" s="89" t="s">
        <v>786</v>
      </c>
      <c r="E1252" s="89">
        <v>4</v>
      </c>
      <c r="F1252" s="89" t="s">
        <v>771</v>
      </c>
      <c r="H1252" s="444">
        <f>'Справка 8'!F27</f>
        <v>52203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44926</v>
      </c>
      <c r="D1253" s="89" t="s">
        <v>763</v>
      </c>
      <c r="E1253" s="89">
        <v>5</v>
      </c>
      <c r="F1253" s="89" t="s">
        <v>762</v>
      </c>
      <c r="H1253" s="444">
        <f>'Справка 8'!G13</f>
        <v>0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44926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44926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44926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44926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44926</v>
      </c>
      <c r="D1258" s="89" t="s">
        <v>770</v>
      </c>
      <c r="E1258" s="89">
        <v>5</v>
      </c>
      <c r="F1258" s="89" t="s">
        <v>761</v>
      </c>
      <c r="H1258" s="444">
        <f>'Справка 8'!G18</f>
        <v>0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44926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44926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44926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44926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44926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44926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44926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44926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44926</v>
      </c>
      <c r="D1267" s="89" t="s">
        <v>763</v>
      </c>
      <c r="E1267" s="89">
        <v>6</v>
      </c>
      <c r="F1267" s="89" t="s">
        <v>762</v>
      </c>
      <c r="H1267" s="444">
        <f>'Справка 8'!H13</f>
        <v>1125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44926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44926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44926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44926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44926</v>
      </c>
      <c r="D1272" s="89" t="s">
        <v>770</v>
      </c>
      <c r="E1272" s="89">
        <v>6</v>
      </c>
      <c r="F1272" s="89" t="s">
        <v>761</v>
      </c>
      <c r="H1272" s="444">
        <f>'Справка 8'!H18</f>
        <v>1125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44926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44926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44926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44926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44926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44926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44926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44926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44926</v>
      </c>
      <c r="D1281" s="89" t="s">
        <v>763</v>
      </c>
      <c r="E1281" s="89">
        <v>7</v>
      </c>
      <c r="F1281" s="89" t="s">
        <v>762</v>
      </c>
      <c r="H1281" s="444">
        <f>'Справка 8'!I13</f>
        <v>153435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44926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44926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44926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44926</v>
      </c>
      <c r="D1285" s="89" t="s">
        <v>769</v>
      </c>
      <c r="E1285" s="89">
        <v>7</v>
      </c>
      <c r="F1285" s="89" t="s">
        <v>79</v>
      </c>
      <c r="H1285" s="444">
        <f>'Справка 8'!I17</f>
        <v>10878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44926</v>
      </c>
      <c r="D1286" s="89" t="s">
        <v>770</v>
      </c>
      <c r="E1286" s="89">
        <v>7</v>
      </c>
      <c r="F1286" s="89" t="s">
        <v>761</v>
      </c>
      <c r="H1286" s="444">
        <f>'Справка 8'!I18</f>
        <v>164313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44926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44926</v>
      </c>
      <c r="D1288" s="89" t="s">
        <v>774</v>
      </c>
      <c r="E1288" s="89">
        <v>7</v>
      </c>
      <c r="F1288" s="89" t="s">
        <v>773</v>
      </c>
      <c r="H1288" s="444">
        <f>'Справка 8'!I21</f>
        <v>52203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44926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44926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44926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44926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44926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44926</v>
      </c>
      <c r="D1294" s="89" t="s">
        <v>786</v>
      </c>
      <c r="E1294" s="89">
        <v>7</v>
      </c>
      <c r="F1294" s="89" t="s">
        <v>771</v>
      </c>
      <c r="H1294" s="444">
        <f>'Справка 8'!I27</f>
        <v>52203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44926</v>
      </c>
      <c r="D1296" s="89" t="s">
        <v>793</v>
      </c>
      <c r="E1296" s="89">
        <v>1</v>
      </c>
      <c r="F1296" s="89" t="s">
        <v>792</v>
      </c>
      <c r="H1296" s="444">
        <f>'Справка 5'!C27</f>
        <v>78458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44926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44926</v>
      </c>
      <c r="D1298" s="89" t="s">
        <v>798</v>
      </c>
      <c r="E1298" s="89">
        <v>1</v>
      </c>
      <c r="F1298" s="89" t="s">
        <v>796</v>
      </c>
      <c r="H1298" s="444">
        <f>'Справка 5'!C61</f>
        <v>69372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44926</v>
      </c>
      <c r="D1299" s="89" t="s">
        <v>800</v>
      </c>
      <c r="E1299" s="89">
        <v>1</v>
      </c>
      <c r="F1299" s="89" t="s">
        <v>799</v>
      </c>
      <c r="H1299" s="444">
        <f>'Справка 5'!C78</f>
        <v>4698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44926</v>
      </c>
      <c r="D1300" s="89" t="s">
        <v>802</v>
      </c>
      <c r="E1300" s="89">
        <v>1</v>
      </c>
      <c r="F1300" s="89" t="s">
        <v>791</v>
      </c>
      <c r="H1300" s="444">
        <f>'Справка 5'!C79</f>
        <v>152528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44926</v>
      </c>
      <c r="D1301" s="89" t="s">
        <v>804</v>
      </c>
      <c r="E1301" s="89">
        <v>1</v>
      </c>
      <c r="F1301" s="89" t="s">
        <v>792</v>
      </c>
      <c r="H1301" s="444">
        <f>'Справка 5'!C97</f>
        <v>11777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44926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44926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44926</v>
      </c>
      <c r="D1304" s="89" t="s">
        <v>807</v>
      </c>
      <c r="E1304" s="89">
        <v>1</v>
      </c>
      <c r="F1304" s="89" t="s">
        <v>799</v>
      </c>
      <c r="H1304" s="444">
        <f>'Справка 5'!C148</f>
        <v>8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44926</v>
      </c>
      <c r="D1305" s="89" t="s">
        <v>809</v>
      </c>
      <c r="E1305" s="89">
        <v>1</v>
      </c>
      <c r="F1305" s="89" t="s">
        <v>803</v>
      </c>
      <c r="H1305" s="444">
        <f>'Справка 5'!C149</f>
        <v>11785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44926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44926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44926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44926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44926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44926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44926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44926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44926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44926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44926</v>
      </c>
      <c r="D1316" s="89" t="s">
        <v>793</v>
      </c>
      <c r="E1316" s="89">
        <v>3</v>
      </c>
      <c r="F1316" s="89" t="s">
        <v>792</v>
      </c>
      <c r="H1316" s="444">
        <f>'Справка 5'!E27</f>
        <v>63248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44926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44926</v>
      </c>
      <c r="D1318" s="89" t="s">
        <v>798</v>
      </c>
      <c r="E1318" s="89">
        <v>3</v>
      </c>
      <c r="F1318" s="89" t="s">
        <v>796</v>
      </c>
      <c r="H1318" s="444">
        <f>'Справка 5'!E61</f>
        <v>69372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44926</v>
      </c>
      <c r="D1319" s="89" t="s">
        <v>800</v>
      </c>
      <c r="E1319" s="89">
        <v>3</v>
      </c>
      <c r="F1319" s="89" t="s">
        <v>799</v>
      </c>
      <c r="H1319" s="444">
        <f>'Справка 5'!E78</f>
        <v>4546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44926</v>
      </c>
      <c r="D1320" s="89" t="s">
        <v>802</v>
      </c>
      <c r="E1320" s="89">
        <v>3</v>
      </c>
      <c r="F1320" s="89" t="s">
        <v>791</v>
      </c>
      <c r="H1320" s="444">
        <f>'Справка 5'!E79</f>
        <v>137166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44926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44926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44926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44926</v>
      </c>
      <c r="D1324" s="89" t="s">
        <v>807</v>
      </c>
      <c r="E1324" s="89">
        <v>3</v>
      </c>
      <c r="F1324" s="89" t="s">
        <v>799</v>
      </c>
      <c r="H1324" s="444">
        <f>'Справка 5'!E148</f>
        <v>8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44926</v>
      </c>
      <c r="D1325" s="89" t="s">
        <v>809</v>
      </c>
      <c r="E1325" s="89">
        <v>3</v>
      </c>
      <c r="F1325" s="89" t="s">
        <v>803</v>
      </c>
      <c r="H1325" s="444">
        <f>'Справка 5'!E149</f>
        <v>8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44926</v>
      </c>
      <c r="D1326" s="89" t="s">
        <v>793</v>
      </c>
      <c r="E1326" s="89">
        <v>4</v>
      </c>
      <c r="F1326" s="89" t="s">
        <v>792</v>
      </c>
      <c r="H1326" s="444">
        <f>'Справка 5'!F27</f>
        <v>15210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44926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44926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44926</v>
      </c>
      <c r="D1329" s="89" t="s">
        <v>800</v>
      </c>
      <c r="E1329" s="89">
        <v>4</v>
      </c>
      <c r="F1329" s="89" t="s">
        <v>799</v>
      </c>
      <c r="H1329" s="444">
        <f>'Справка 5'!F78</f>
        <v>152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44926</v>
      </c>
      <c r="D1330" s="89" t="s">
        <v>802</v>
      </c>
      <c r="E1330" s="89">
        <v>4</v>
      </c>
      <c r="F1330" s="89" t="s">
        <v>791</v>
      </c>
      <c r="H1330" s="444">
        <f>'Справка 5'!F79</f>
        <v>15362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44926</v>
      </c>
      <c r="D1331" s="89" t="s">
        <v>804</v>
      </c>
      <c r="E1331" s="89">
        <v>4</v>
      </c>
      <c r="F1331" s="89" t="s">
        <v>792</v>
      </c>
      <c r="H1331" s="444">
        <f>'Справка 5'!F97</f>
        <v>11777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44926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44926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44926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44926</v>
      </c>
      <c r="D1335" s="89" t="s">
        <v>809</v>
      </c>
      <c r="E1335" s="89">
        <v>4</v>
      </c>
      <c r="F1335" s="89" t="s">
        <v>803</v>
      </c>
      <c r="H1335" s="444">
        <f>'Справка 5'!F149</f>
        <v>11777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zoomScale="60" zoomScaleNormal="85" workbookViewId="0"/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'Справка 6'!R11</f>
        <v>48386</v>
      </c>
      <c r="D12" s="161">
        <v>48388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'Справка 6'!R12</f>
        <v>87698</v>
      </c>
      <c r="D13" s="161">
        <v>75383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'Справка 6'!R13</f>
        <v>64033</v>
      </c>
      <c r="D14" s="161">
        <v>64054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'Справка 6'!R14</f>
        <v>8926</v>
      </c>
      <c r="D15" s="161">
        <v>8683</v>
      </c>
      <c r="E15" s="165" t="s">
        <v>36</v>
      </c>
      <c r="F15" s="80" t="s">
        <v>37</v>
      </c>
      <c r="G15" s="162">
        <v>-52203</v>
      </c>
      <c r="H15" s="161">
        <v>-50284</v>
      </c>
    </row>
    <row r="16" spans="1:8">
      <c r="A16" s="76" t="s">
        <v>38</v>
      </c>
      <c r="B16" s="78" t="s">
        <v>39</v>
      </c>
      <c r="C16" s="162">
        <f>'Справка 6'!R15</f>
        <v>2627</v>
      </c>
      <c r="D16" s="161">
        <v>2489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'Справка 6'!R16</f>
        <v>1260</v>
      </c>
      <c r="D17" s="161">
        <v>1431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'Справка 6'!R17</f>
        <v>4417</v>
      </c>
      <c r="D18" s="161">
        <v>4170</v>
      </c>
      <c r="E18" s="429" t="s">
        <v>47</v>
      </c>
      <c r="F18" s="428" t="s">
        <v>48</v>
      </c>
      <c r="G18" s="550">
        <f>G12+G15+G16+G17</f>
        <v>82595</v>
      </c>
      <c r="H18" s="551">
        <f>H12+H15+H16+H17</f>
        <v>84514</v>
      </c>
    </row>
    <row r="19" spans="1:13">
      <c r="A19" s="76" t="s">
        <v>49</v>
      </c>
      <c r="B19" s="78" t="s">
        <v>50</v>
      </c>
      <c r="C19" s="162">
        <f>'Справка 6'!R18</f>
        <v>23</v>
      </c>
      <c r="D19" s="161">
        <v>31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217370</v>
      </c>
      <c r="D20" s="539">
        <f>SUM(D12:D19)</f>
        <v>204629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'Справка 6'!R20</f>
        <v>49267</v>
      </c>
      <c r="D21" s="425">
        <v>47302</v>
      </c>
      <c r="E21" s="76" t="s">
        <v>58</v>
      </c>
      <c r="F21" s="80" t="s">
        <v>59</v>
      </c>
      <c r="G21" s="162">
        <v>27666</v>
      </c>
      <c r="H21" s="161">
        <v>30258</v>
      </c>
    </row>
    <row r="22" spans="1:13">
      <c r="A22" s="85" t="s">
        <v>60</v>
      </c>
      <c r="B22" s="82" t="s">
        <v>61</v>
      </c>
      <c r="C22" s="425">
        <f>'Справка 6'!R22</f>
        <v>524</v>
      </c>
      <c r="D22" s="425">
        <v>461</v>
      </c>
      <c r="E22" s="166" t="s">
        <v>62</v>
      </c>
      <c r="F22" s="80" t="s">
        <v>63</v>
      </c>
      <c r="G22" s="536">
        <f>SUM(G23:G25)</f>
        <v>446271</v>
      </c>
      <c r="H22" s="537">
        <f>SUM(H23:H25)</f>
        <v>421294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68628</v>
      </c>
      <c r="H23" s="161">
        <v>66201</v>
      </c>
    </row>
    <row r="24" spans="1:13">
      <c r="A24" s="76" t="s">
        <v>67</v>
      </c>
      <c r="B24" s="78" t="s">
        <v>68</v>
      </c>
      <c r="C24" s="162">
        <f>'Справка 6'!R24</f>
        <v>1769</v>
      </c>
      <c r="D24" s="161">
        <v>2289</v>
      </c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>
        <f>'Справка 6'!R25</f>
        <v>354</v>
      </c>
      <c r="D25" s="161">
        <v>496</v>
      </c>
      <c r="E25" s="76" t="s">
        <v>73</v>
      </c>
      <c r="F25" s="80" t="s">
        <v>74</v>
      </c>
      <c r="G25" s="162">
        <v>377643</v>
      </c>
      <c r="H25" s="161">
        <v>355093</v>
      </c>
    </row>
    <row r="26" spans="1:13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473937</v>
      </c>
      <c r="H26" s="539">
        <f>H20+H21+H22</f>
        <v>451552</v>
      </c>
      <c r="M26" s="83"/>
    </row>
    <row r="27" spans="1:13">
      <c r="A27" s="76" t="s">
        <v>79</v>
      </c>
      <c r="B27" s="78" t="s">
        <v>80</v>
      </c>
      <c r="C27" s="162">
        <f>'Справка 6'!R27</f>
        <v>1356</v>
      </c>
      <c r="D27" s="161">
        <v>771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3479</v>
      </c>
      <c r="D28" s="539">
        <f>SUM(D24:D27)</f>
        <v>3556</v>
      </c>
      <c r="E28" s="167" t="s">
        <v>84</v>
      </c>
      <c r="F28" s="80" t="s">
        <v>85</v>
      </c>
      <c r="G28" s="536">
        <f>SUM(G29:G31)</f>
        <v>4414</v>
      </c>
      <c r="H28" s="537">
        <f>SUM(H29:H31)</f>
        <v>3866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4414</v>
      </c>
      <c r="H29" s="161">
        <v>3866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39429</v>
      </c>
      <c r="H32" s="161">
        <v>24271</v>
      </c>
      <c r="M32" s="83"/>
    </row>
    <row r="33" spans="1:13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43843</v>
      </c>
      <c r="H34" s="539">
        <f>H28+H32+H33</f>
        <v>28137</v>
      </c>
    </row>
    <row r="35" spans="1:13">
      <c r="A35" s="76" t="s">
        <v>106</v>
      </c>
      <c r="B35" s="78" t="s">
        <v>107</v>
      </c>
      <c r="C35" s="536">
        <f>SUM(C36:C39)</f>
        <v>164313</v>
      </c>
      <c r="D35" s="537">
        <f>SUM(D36:D39)</f>
        <v>140789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'Справка 6'!R31</f>
        <v>90235</v>
      </c>
      <c r="D36" s="161">
        <v>80598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600375</v>
      </c>
      <c r="H37" s="541">
        <f>H26+H18+H34</f>
        <v>564203</v>
      </c>
    </row>
    <row r="38" spans="1:13">
      <c r="A38" s="76" t="s">
        <v>113</v>
      </c>
      <c r="B38" s="78" t="s">
        <v>114</v>
      </c>
      <c r="C38" s="162">
        <f>'Справка 6'!R33</f>
        <v>69372</v>
      </c>
      <c r="D38" s="161">
        <v>54485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'Справка 6'!R34</f>
        <v>4706</v>
      </c>
      <c r="D39" s="161">
        <v>5706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14739</v>
      </c>
      <c r="H44" s="161">
        <v>0</v>
      </c>
      <c r="M44" s="83"/>
    </row>
    <row r="45" spans="1:13">
      <c r="A45" s="76" t="s">
        <v>133</v>
      </c>
      <c r="B45" s="78" t="s">
        <v>134</v>
      </c>
      <c r="C45" s="162">
        <f>+'Справка 6'!R40</f>
        <v>0</v>
      </c>
      <c r="D45" s="161"/>
      <c r="E45" s="171" t="s">
        <v>135</v>
      </c>
      <c r="F45" s="80" t="s">
        <v>136</v>
      </c>
      <c r="G45" s="162">
        <f>'Справка 7'!C58</f>
        <v>0</v>
      </c>
      <c r="H45" s="161">
        <v>6750</v>
      </c>
    </row>
    <row r="46" spans="1:13">
      <c r="A46" s="422" t="s">
        <v>137</v>
      </c>
      <c r="B46" s="82" t="s">
        <v>138</v>
      </c>
      <c r="C46" s="538">
        <f>C35+C40+C45</f>
        <v>164313</v>
      </c>
      <c r="D46" s="539">
        <f>D35+D40+D45</f>
        <v>140789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>
      <c r="A48" s="76" t="s">
        <v>144</v>
      </c>
      <c r="B48" s="78" t="s">
        <v>145</v>
      </c>
      <c r="C48" s="162">
        <f>'Справка 7'!C14+'Справка 7'!C16</f>
        <v>67471</v>
      </c>
      <c r="D48" s="161">
        <v>49695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13">
      <c r="A49" s="76" t="s">
        <v>148</v>
      </c>
      <c r="B49" s="78" t="s">
        <v>149</v>
      </c>
      <c r="C49" s="162">
        <f>'Справка 7'!C17</f>
        <v>0</v>
      </c>
      <c r="D49" s="161">
        <v>6308</v>
      </c>
      <c r="E49" s="76" t="s">
        <v>150</v>
      </c>
      <c r="F49" s="80" t="s">
        <v>151</v>
      </c>
      <c r="G49" s="162">
        <f>'Справка 7'!C66</f>
        <v>594</v>
      </c>
      <c r="H49" s="161">
        <v>496</v>
      </c>
    </row>
    <row r="50" spans="1:13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15333</v>
      </c>
      <c r="H50" s="537">
        <f>SUM(H44:H49)</f>
        <v>7246</v>
      </c>
    </row>
    <row r="51" spans="1:13">
      <c r="A51" s="76" t="s">
        <v>79</v>
      </c>
      <c r="B51" s="78" t="s">
        <v>155</v>
      </c>
      <c r="C51" s="162">
        <f>'Справка 7'!C20</f>
        <v>3526</v>
      </c>
      <c r="D51" s="161">
        <v>3238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70997</v>
      </c>
      <c r="D52" s="539">
        <f>SUM(D48:D51)</f>
        <v>59241</v>
      </c>
      <c r="E52" s="166" t="s">
        <v>158</v>
      </c>
      <c r="F52" s="81" t="s">
        <v>159</v>
      </c>
      <c r="G52" s="162">
        <v>4192</v>
      </c>
      <c r="H52" s="161">
        <v>4794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v>4728</v>
      </c>
      <c r="H54" s="161">
        <v>6389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3587</v>
      </c>
      <c r="H55" s="161">
        <v>4007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506718</v>
      </c>
      <c r="D56" s="543">
        <f>D20+D21+D22+D28+D33+D46+D52+D54+D55</f>
        <v>456746</v>
      </c>
      <c r="E56" s="85" t="s">
        <v>850</v>
      </c>
      <c r="F56" s="84" t="s">
        <v>172</v>
      </c>
      <c r="G56" s="540">
        <f>G50+G52+G53+G54+G55</f>
        <v>27840</v>
      </c>
      <c r="H56" s="541">
        <f>H50+H52+H53+H54+H55</f>
        <v>22436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42160</v>
      </c>
      <c r="D59" s="162">
        <v>31226</v>
      </c>
      <c r="E59" s="166" t="s">
        <v>180</v>
      </c>
      <c r="F59" s="434" t="s">
        <v>181</v>
      </c>
      <c r="G59" s="162">
        <f>'Справка 7'!C77</f>
        <v>11734</v>
      </c>
      <c r="H59" s="161">
        <v>46663</v>
      </c>
    </row>
    <row r="60" spans="1:13">
      <c r="A60" s="76" t="s">
        <v>178</v>
      </c>
      <c r="B60" s="78" t="s">
        <v>179</v>
      </c>
      <c r="C60" s="162">
        <v>29814</v>
      </c>
      <c r="D60" s="162">
        <v>23576</v>
      </c>
      <c r="E60" s="76" t="s">
        <v>184</v>
      </c>
      <c r="F60" s="80" t="s">
        <v>185</v>
      </c>
      <c r="G60" s="162">
        <f>'Справка 7'!C82</f>
        <v>0</v>
      </c>
      <c r="H60" s="161">
        <v>0</v>
      </c>
      <c r="M60" s="83"/>
    </row>
    <row r="61" spans="1:13">
      <c r="A61" s="76" t="s">
        <v>182</v>
      </c>
      <c r="B61" s="78" t="s">
        <v>183</v>
      </c>
      <c r="C61" s="162">
        <v>120</v>
      </c>
      <c r="D61" s="162">
        <v>139</v>
      </c>
      <c r="E61" s="165" t="s">
        <v>188</v>
      </c>
      <c r="F61" s="80" t="s">
        <v>189</v>
      </c>
      <c r="G61" s="536">
        <f>SUM(G62:G68)</f>
        <v>52958</v>
      </c>
      <c r="H61" s="537">
        <f>SUM(H62:H68)</f>
        <v>23014</v>
      </c>
    </row>
    <row r="62" spans="1:13">
      <c r="A62" s="76" t="s">
        <v>186</v>
      </c>
      <c r="B62" s="78" t="s">
        <v>187</v>
      </c>
      <c r="C62" s="162">
        <v>10524</v>
      </c>
      <c r="D62" s="162">
        <v>8281</v>
      </c>
      <c r="E62" s="165" t="s">
        <v>192</v>
      </c>
      <c r="F62" s="80" t="s">
        <v>193</v>
      </c>
      <c r="G62" s="162">
        <f>'Справка 7'!C73</f>
        <v>2632</v>
      </c>
      <c r="H62" s="161">
        <v>1609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17022</v>
      </c>
      <c r="H64" s="161">
        <v>12033</v>
      </c>
      <c r="M64" s="83"/>
    </row>
    <row r="65" spans="1:13">
      <c r="A65" s="430" t="s">
        <v>52</v>
      </c>
      <c r="B65" s="82" t="s">
        <v>198</v>
      </c>
      <c r="C65" s="538">
        <f>SUM(C59:C64)</f>
        <v>82618</v>
      </c>
      <c r="D65" s="539">
        <f>SUM(D59:D64)</f>
        <v>63222</v>
      </c>
      <c r="E65" s="76" t="s">
        <v>201</v>
      </c>
      <c r="F65" s="80" t="s">
        <v>202</v>
      </c>
      <c r="G65" s="162">
        <f>'Справка 7'!C90</f>
        <v>23009</v>
      </c>
      <c r="H65" s="161">
        <v>638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7928</v>
      </c>
      <c r="H66" s="161">
        <v>6846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1482</v>
      </c>
      <c r="H67" s="161">
        <v>1188</v>
      </c>
    </row>
    <row r="68" spans="1:13">
      <c r="A68" s="76" t="s">
        <v>206</v>
      </c>
      <c r="B68" s="78" t="s">
        <v>207</v>
      </c>
      <c r="C68" s="162">
        <f>'Справка 7'!C26</f>
        <v>74682</v>
      </c>
      <c r="D68" s="161">
        <v>87706</v>
      </c>
      <c r="E68" s="76" t="s">
        <v>212</v>
      </c>
      <c r="F68" s="80" t="s">
        <v>213</v>
      </c>
      <c r="G68" s="162">
        <f>'Справка 7'!C92</f>
        <v>885</v>
      </c>
      <c r="H68" s="161">
        <v>700</v>
      </c>
    </row>
    <row r="69" spans="1:13">
      <c r="A69" s="76" t="s">
        <v>210</v>
      </c>
      <c r="B69" s="78" t="s">
        <v>211</v>
      </c>
      <c r="C69" s="162">
        <f>'Справка 7'!C30</f>
        <v>15425</v>
      </c>
      <c r="D69" s="161">
        <v>25633</v>
      </c>
      <c r="E69" s="166" t="s">
        <v>79</v>
      </c>
      <c r="F69" s="80" t="s">
        <v>216</v>
      </c>
      <c r="G69" s="162">
        <f>'Справка 7'!C97</f>
        <v>1067</v>
      </c>
      <c r="H69" s="161">
        <v>1067</v>
      </c>
    </row>
    <row r="70" spans="1:13">
      <c r="A70" s="76" t="s">
        <v>214</v>
      </c>
      <c r="B70" s="78" t="s">
        <v>215</v>
      </c>
      <c r="C70" s="162">
        <f>'Справка 7'!C31</f>
        <v>2670</v>
      </c>
      <c r="D70" s="161">
        <v>998</v>
      </c>
      <c r="E70" s="76" t="s">
        <v>219</v>
      </c>
      <c r="F70" s="80" t="s">
        <v>220</v>
      </c>
      <c r="G70" s="162">
        <f>'Справка 7'!F107</f>
        <v>6854</v>
      </c>
      <c r="H70" s="161">
        <v>1296</v>
      </c>
    </row>
    <row r="71" spans="1:13">
      <c r="A71" s="76" t="s">
        <v>217</v>
      </c>
      <c r="B71" s="78" t="s">
        <v>218</v>
      </c>
      <c r="C71" s="162">
        <f>'Справка 7'!C32</f>
        <v>8317</v>
      </c>
      <c r="D71" s="161">
        <v>1804</v>
      </c>
      <c r="E71" s="423" t="s">
        <v>47</v>
      </c>
      <c r="F71" s="81" t="s">
        <v>223</v>
      </c>
      <c r="G71" s="538">
        <f>G59+G60+G61+G69+G70</f>
        <v>72613</v>
      </c>
      <c r="H71" s="539">
        <f>H59+H60+H61+H69+H70</f>
        <v>72040</v>
      </c>
    </row>
    <row r="72" spans="1:13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'Справка 7'!C35</f>
        <v>4694</v>
      </c>
      <c r="D73" s="161">
        <v>5938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'Справка 7'!C40</f>
        <v>188</v>
      </c>
      <c r="D75" s="161">
        <v>380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105976</v>
      </c>
      <c r="D76" s="539">
        <f>SUM(D68:D75)</f>
        <v>122459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420</v>
      </c>
      <c r="H77" s="427">
        <v>420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73033</v>
      </c>
      <c r="H79" s="541">
        <f>H71+H73+H75+H77</f>
        <v>72460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91</v>
      </c>
      <c r="D88" s="162">
        <v>81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4485</v>
      </c>
      <c r="D89" s="162">
        <v>15510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185</v>
      </c>
      <c r="D90" s="162">
        <v>27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4761</v>
      </c>
      <c r="D92" s="539">
        <f>SUM(D88:D91)</f>
        <v>15618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1175</v>
      </c>
      <c r="D93" s="427">
        <v>1054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194530</v>
      </c>
      <c r="D94" s="543">
        <f>D65+D76+D85+D92+D93</f>
        <v>202353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701248</v>
      </c>
      <c r="D95" s="545">
        <f>D94+D56</f>
        <v>659099</v>
      </c>
      <c r="E95" s="193" t="s">
        <v>941</v>
      </c>
      <c r="F95" s="437" t="s">
        <v>268</v>
      </c>
      <c r="G95" s="544">
        <f>G37+G40+G56+G79</f>
        <v>701248</v>
      </c>
      <c r="H95" s="545">
        <f>H37+H40+H56+H79</f>
        <v>659099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1" t="s">
        <v>975</v>
      </c>
      <c r="B98" s="629">
        <f>pdeReportingDate</f>
        <v>45014</v>
      </c>
      <c r="C98" s="629"/>
      <c r="D98" s="629"/>
      <c r="E98" s="629"/>
      <c r="F98" s="629"/>
      <c r="G98" s="629"/>
      <c r="H98" s="629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ОГНЯН ДОНЕВ</v>
      </c>
      <c r="C103" s="628"/>
      <c r="D103" s="628"/>
      <c r="E103" s="628"/>
      <c r="M103" s="83"/>
    </row>
    <row r="104" spans="1:13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13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13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60" zoomScaleNormal="70" workbookViewId="0"/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80885</v>
      </c>
      <c r="D12" s="278">
        <v>64851</v>
      </c>
      <c r="E12" s="159" t="s">
        <v>277</v>
      </c>
      <c r="F12" s="204" t="s">
        <v>278</v>
      </c>
      <c r="G12" s="277">
        <v>228184</v>
      </c>
      <c r="H12" s="278">
        <v>197836</v>
      </c>
    </row>
    <row r="13" spans="1:8">
      <c r="A13" s="159" t="s">
        <v>279</v>
      </c>
      <c r="B13" s="157" t="s">
        <v>280</v>
      </c>
      <c r="C13" s="277">
        <v>36147</v>
      </c>
      <c r="D13" s="278">
        <v>35001</v>
      </c>
      <c r="E13" s="159" t="s">
        <v>281</v>
      </c>
      <c r="F13" s="204" t="s">
        <v>282</v>
      </c>
      <c r="G13" s="277">
        <v>1757</v>
      </c>
      <c r="H13" s="278">
        <v>1698</v>
      </c>
    </row>
    <row r="14" spans="1:8">
      <c r="A14" s="159" t="s">
        <v>283</v>
      </c>
      <c r="B14" s="157" t="s">
        <v>284</v>
      </c>
      <c r="C14" s="277">
        <v>18217</v>
      </c>
      <c r="D14" s="278">
        <v>17545</v>
      </c>
      <c r="E14" s="159" t="s">
        <v>285</v>
      </c>
      <c r="F14" s="204" t="s">
        <v>286</v>
      </c>
      <c r="G14" s="277">
        <v>5406</v>
      </c>
      <c r="H14" s="278">
        <v>4740</v>
      </c>
    </row>
    <row r="15" spans="1:8">
      <c r="A15" s="159" t="s">
        <v>287</v>
      </c>
      <c r="B15" s="157" t="s">
        <v>288</v>
      </c>
      <c r="C15" s="277">
        <v>44648</v>
      </c>
      <c r="D15" s="278">
        <v>39369</v>
      </c>
      <c r="E15" s="159" t="s">
        <v>79</v>
      </c>
      <c r="F15" s="204" t="s">
        <v>289</v>
      </c>
      <c r="G15" s="277">
        <v>3812</v>
      </c>
      <c r="H15" s="278">
        <v>3518</v>
      </c>
    </row>
    <row r="16" spans="1:8">
      <c r="A16" s="159" t="s">
        <v>290</v>
      </c>
      <c r="B16" s="157" t="s">
        <v>291</v>
      </c>
      <c r="C16" s="277">
        <v>7811</v>
      </c>
      <c r="D16" s="278">
        <v>6717</v>
      </c>
      <c r="E16" s="200" t="s">
        <v>52</v>
      </c>
      <c r="F16" s="226" t="s">
        <v>292</v>
      </c>
      <c r="G16" s="565">
        <f>SUM(G12:G15)</f>
        <v>239159</v>
      </c>
      <c r="H16" s="566">
        <f>SUM(H12:H15)</f>
        <v>207792</v>
      </c>
    </row>
    <row r="17" spans="1:8" ht="31.5">
      <c r="A17" s="159" t="s">
        <v>293</v>
      </c>
      <c r="B17" s="157" t="s">
        <v>294</v>
      </c>
      <c r="C17" s="277">
        <v>2909</v>
      </c>
      <c r="D17" s="278">
        <v>4005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-10094</v>
      </c>
      <c r="D18" s="278">
        <v>792</v>
      </c>
      <c r="E18" s="198" t="s">
        <v>297</v>
      </c>
      <c r="F18" s="202" t="s">
        <v>298</v>
      </c>
      <c r="G18" s="574">
        <v>454</v>
      </c>
      <c r="H18" s="575">
        <v>511</v>
      </c>
    </row>
    <row r="19" spans="1:8">
      <c r="A19" s="159" t="s">
        <v>299</v>
      </c>
      <c r="B19" s="157" t="s">
        <v>300</v>
      </c>
      <c r="C19" s="277">
        <v>14911</v>
      </c>
      <c r="D19" s="278">
        <v>9054</v>
      </c>
      <c r="E19" s="159" t="s">
        <v>301</v>
      </c>
      <c r="F19" s="201" t="s">
        <v>302</v>
      </c>
      <c r="G19" s="277">
        <v>454</v>
      </c>
      <c r="H19" s="278">
        <v>511</v>
      </c>
    </row>
    <row r="20" spans="1:8">
      <c r="A20" s="199" t="s">
        <v>303</v>
      </c>
      <c r="B20" s="157" t="s">
        <v>304</v>
      </c>
      <c r="C20" s="277">
        <v>10627</v>
      </c>
      <c r="D20" s="278">
        <v>6037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195434</v>
      </c>
      <c r="D22" s="566">
        <f>SUM(D12:D18)+D19</f>
        <v>177334</v>
      </c>
      <c r="E22" s="159" t="s">
        <v>309</v>
      </c>
      <c r="F22" s="201" t="s">
        <v>310</v>
      </c>
      <c r="G22" s="277">
        <v>2638</v>
      </c>
      <c r="H22" s="278">
        <v>2505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1520</v>
      </c>
      <c r="H23" s="278">
        <v>682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522</v>
      </c>
      <c r="D25" s="278">
        <v>871</v>
      </c>
      <c r="E25" s="159" t="s">
        <v>318</v>
      </c>
      <c r="F25" s="201" t="s">
        <v>319</v>
      </c>
      <c r="G25" s="277">
        <v>224</v>
      </c>
      <c r="H25" s="278">
        <v>266</v>
      </c>
    </row>
    <row r="26" spans="1:8" ht="31.5">
      <c r="A26" s="159" t="s">
        <v>320</v>
      </c>
      <c r="B26" s="201" t="s">
        <v>321</v>
      </c>
      <c r="C26" s="277">
        <v>1124</v>
      </c>
      <c r="D26" s="278">
        <v>11073</v>
      </c>
      <c r="E26" s="159" t="s">
        <v>322</v>
      </c>
      <c r="F26" s="201" t="s">
        <v>323</v>
      </c>
      <c r="G26" s="277">
        <v>519</v>
      </c>
      <c r="H26" s="278">
        <v>5162</v>
      </c>
    </row>
    <row r="27" spans="1:8" ht="31.5">
      <c r="A27" s="159" t="s">
        <v>324</v>
      </c>
      <c r="B27" s="201" t="s">
        <v>325</v>
      </c>
      <c r="C27" s="277">
        <v>88</v>
      </c>
      <c r="D27" s="278">
        <v>23</v>
      </c>
      <c r="E27" s="200" t="s">
        <v>104</v>
      </c>
      <c r="F27" s="202" t="s">
        <v>326</v>
      </c>
      <c r="G27" s="565">
        <f>SUM(G22:G26)</f>
        <v>4901</v>
      </c>
      <c r="H27" s="566">
        <f>SUM(H22:H26)</f>
        <v>8615</v>
      </c>
    </row>
    <row r="28" spans="1:8">
      <c r="A28" s="159" t="s">
        <v>79</v>
      </c>
      <c r="B28" s="201" t="s">
        <v>327</v>
      </c>
      <c r="C28" s="277">
        <v>3132</v>
      </c>
      <c r="D28" s="278">
        <v>708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4866</v>
      </c>
      <c r="D29" s="566">
        <f>SUM(D25:D28)</f>
        <v>12675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200300</v>
      </c>
      <c r="D31" s="216">
        <f>D29+D22</f>
        <v>190009</v>
      </c>
      <c r="E31" s="213" t="s">
        <v>824</v>
      </c>
      <c r="F31" s="228" t="s">
        <v>331</v>
      </c>
      <c r="G31" s="215">
        <f>G16+G18+G27</f>
        <v>244514</v>
      </c>
      <c r="H31" s="216">
        <f>H16+H18+H27</f>
        <v>216918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44214</v>
      </c>
      <c r="D33" s="207">
        <f>IF((H31-D31)&gt;0,H31-D31,0)</f>
        <v>26909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200300</v>
      </c>
      <c r="D36" s="572">
        <f>D31-D34+D35</f>
        <v>190009</v>
      </c>
      <c r="E36" s="224" t="s">
        <v>346</v>
      </c>
      <c r="F36" s="218" t="s">
        <v>347</v>
      </c>
      <c r="G36" s="229">
        <f>G35-G34+G31</f>
        <v>244514</v>
      </c>
      <c r="H36" s="230">
        <f>H35-H34+H31</f>
        <v>216918</v>
      </c>
    </row>
    <row r="37" spans="1:8">
      <c r="A37" s="223" t="s">
        <v>348</v>
      </c>
      <c r="B37" s="195" t="s">
        <v>349</v>
      </c>
      <c r="C37" s="215">
        <f>IF((G36-C36)&gt;0,G36-C36,0)</f>
        <v>44214</v>
      </c>
      <c r="D37" s="216">
        <f>IF((H36-D36)&gt;0,H36-D36,0)</f>
        <v>26909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4785</v>
      </c>
      <c r="D38" s="566">
        <f>D39+D40+D41</f>
        <v>2638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6073</v>
      </c>
      <c r="D39" s="278">
        <v>2345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-1288</v>
      </c>
      <c r="D40" s="278">
        <v>293</v>
      </c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39429</v>
      </c>
      <c r="D42" s="207">
        <f>+IF((H36-D36-D38)&gt;0,H36-D36-D38,0)</f>
        <v>24271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39429</v>
      </c>
      <c r="D44" s="230">
        <f>IF(H42=0,IF(D42-D43&gt;0,D42-D43+H43,0),IF(H42-H43&lt;0,H43-H42+D42,0))</f>
        <v>24271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244514</v>
      </c>
      <c r="D45" s="568">
        <f>D36+D38+D42</f>
        <v>216918</v>
      </c>
      <c r="E45" s="232" t="s">
        <v>373</v>
      </c>
      <c r="F45" s="234" t="s">
        <v>374</v>
      </c>
      <c r="G45" s="567">
        <f>G42+G36</f>
        <v>244514</v>
      </c>
      <c r="H45" s="568">
        <f>H42+H36</f>
        <v>216918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3" t="s">
        <v>976</v>
      </c>
      <c r="B47" s="633"/>
      <c r="C47" s="633"/>
      <c r="D47" s="633"/>
      <c r="E47" s="633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1" t="s">
        <v>975</v>
      </c>
      <c r="B50" s="629">
        <f>pdeReportingDate</f>
        <v>45014</v>
      </c>
      <c r="C50" s="629"/>
      <c r="D50" s="629"/>
      <c r="E50" s="629"/>
      <c r="F50" s="629"/>
      <c r="G50" s="629"/>
      <c r="H50" s="629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13" ht="15.75" customHeight="1">
      <c r="A55" s="623"/>
      <c r="B55" s="632" t="str">
        <f>+Начална!B17</f>
        <v>ОГНЯН ДОНЕВ</v>
      </c>
      <c r="C55" s="628"/>
      <c r="D55" s="628"/>
      <c r="E55" s="628"/>
      <c r="F55" s="516"/>
      <c r="G55" s="40"/>
      <c r="H55" s="37"/>
    </row>
    <row r="56" spans="1:13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13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13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13">
      <c r="A59" s="623"/>
      <c r="B59" s="628"/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zoomScale="80" zoomScaleNormal="80" zoomScaleSheetLayoutView="80" workbookViewId="0"/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31.12.2022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294490</v>
      </c>
      <c r="D11" s="161">
        <v>249114</v>
      </c>
    </row>
    <row r="12" spans="1:13">
      <c r="A12" s="239" t="s">
        <v>380</v>
      </c>
      <c r="B12" s="149" t="s">
        <v>381</v>
      </c>
      <c r="C12" s="162">
        <v>-146042</v>
      </c>
      <c r="D12" s="161">
        <v>-104150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-50198</v>
      </c>
      <c r="D14" s="161">
        <v>-44657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-2199</v>
      </c>
      <c r="D15" s="161">
        <v>-7939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-4921</v>
      </c>
      <c r="D16" s="161">
        <v>-4055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-898</v>
      </c>
      <c r="D18" s="161">
        <v>-1027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-222</v>
      </c>
      <c r="D19" s="161">
        <v>-136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-577</v>
      </c>
      <c r="D20" s="161">
        <v>-682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89433</v>
      </c>
      <c r="D21" s="590">
        <f>SUM(D11:D20)</f>
        <v>86468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-13692</v>
      </c>
      <c r="D23" s="161">
        <v>-11539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540</v>
      </c>
      <c r="D24" s="161">
        <v>2077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-59272</v>
      </c>
      <c r="D25" s="161">
        <v>-8510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45684</v>
      </c>
      <c r="D26" s="161">
        <v>15904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975</v>
      </c>
      <c r="D27" s="161">
        <v>2658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-28016</v>
      </c>
      <c r="D28" s="161">
        <v>-51610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1143</v>
      </c>
      <c r="D29" s="161">
        <v>3776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1520</v>
      </c>
      <c r="D30" s="161">
        <v>862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>
        <v>0</v>
      </c>
      <c r="D31" s="161">
        <v>0</v>
      </c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243</v>
      </c>
      <c r="D32" s="161">
        <v>147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-50875</v>
      </c>
      <c r="D33" s="590">
        <f>SUM(D23:D32)</f>
        <v>-46235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7"/>
      <c r="D34" s="588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>
        <v>-1919</v>
      </c>
      <c r="D36" s="161">
        <v>-16628</v>
      </c>
    </row>
    <row r="37" spans="1:13">
      <c r="A37" s="239" t="s">
        <v>427</v>
      </c>
      <c r="B37" s="149" t="s">
        <v>428</v>
      </c>
      <c r="C37" s="162">
        <v>0</v>
      </c>
      <c r="D37" s="161">
        <v>0</v>
      </c>
    </row>
    <row r="38" spans="1:13">
      <c r="A38" s="239" t="s">
        <v>429</v>
      </c>
      <c r="B38" s="149" t="s">
        <v>430</v>
      </c>
      <c r="C38" s="162">
        <v>-45405</v>
      </c>
      <c r="D38" s="161">
        <v>-22353</v>
      </c>
    </row>
    <row r="39" spans="1:13">
      <c r="A39" s="239" t="s">
        <v>431</v>
      </c>
      <c r="B39" s="149" t="s">
        <v>432</v>
      </c>
      <c r="C39" s="162">
        <v>-2193</v>
      </c>
      <c r="D39" s="161">
        <v>-1900</v>
      </c>
    </row>
    <row r="40" spans="1:13" ht="31.5">
      <c r="A40" s="239" t="s">
        <v>433</v>
      </c>
      <c r="B40" s="149" t="s">
        <v>434</v>
      </c>
      <c r="C40" s="162"/>
      <c r="D40" s="161">
        <v>-81</v>
      </c>
    </row>
    <row r="41" spans="1:13">
      <c r="A41" s="239" t="s">
        <v>435</v>
      </c>
      <c r="B41" s="149" t="s">
        <v>436</v>
      </c>
      <c r="C41" s="162">
        <v>-11</v>
      </c>
      <c r="D41" s="161">
        <v>-22</v>
      </c>
    </row>
    <row r="42" spans="1:13">
      <c r="A42" s="239" t="s">
        <v>437</v>
      </c>
      <c r="B42" s="149" t="s">
        <v>438</v>
      </c>
      <c r="C42" s="162">
        <v>113</v>
      </c>
      <c r="D42" s="161">
        <v>12593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1">
        <f>SUM(C35:C42)</f>
        <v>-49415</v>
      </c>
      <c r="D43" s="592">
        <f>SUM(D35:D42)</f>
        <v>-28391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-10857</v>
      </c>
      <c r="D44" s="268">
        <f>D43+D33+D21</f>
        <v>11842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15618</v>
      </c>
      <c r="D45" s="270">
        <v>3776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4761</v>
      </c>
      <c r="D46" s="272">
        <f>D45+D44</f>
        <v>15618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4576</v>
      </c>
      <c r="D47" s="259">
        <v>15591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f>+'1-Баланс'!C90</f>
        <v>185</v>
      </c>
      <c r="D48" s="242">
        <v>27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975</v>
      </c>
      <c r="B54" s="629">
        <f>pdeReportingDate</f>
        <v>45014</v>
      </c>
      <c r="C54" s="629"/>
      <c r="D54" s="629"/>
      <c r="E54" s="629"/>
      <c r="F54" s="624"/>
      <c r="G54" s="624"/>
      <c r="H54" s="624"/>
      <c r="M54" s="83"/>
    </row>
    <row r="55" spans="1:13" s="37" customFormat="1">
      <c r="A55" s="621"/>
      <c r="B55" s="629"/>
      <c r="C55" s="629"/>
      <c r="D55" s="629"/>
      <c r="E55" s="629"/>
      <c r="F55" s="46"/>
      <c r="G55" s="46"/>
      <c r="H55" s="46"/>
      <c r="M55" s="83"/>
    </row>
    <row r="56" spans="1:13" s="37" customFormat="1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13" s="37" customFormat="1">
      <c r="A57" s="622"/>
      <c r="B57" s="630"/>
      <c r="C57" s="630"/>
      <c r="D57" s="630"/>
      <c r="E57" s="630"/>
      <c r="F57" s="68"/>
      <c r="G57" s="68"/>
      <c r="H57" s="68"/>
    </row>
    <row r="58" spans="1:13" s="37" customFormat="1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13" s="28" customFormat="1">
      <c r="A59" s="623"/>
      <c r="B59" s="632" t="str">
        <f>+Начална!B17</f>
        <v>ОГНЯН ДОНЕВ</v>
      </c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A62" s="623"/>
      <c r="B62" s="628"/>
      <c r="C62" s="628"/>
      <c r="D62" s="628"/>
      <c r="E62" s="628"/>
      <c r="F62" s="516"/>
      <c r="G62" s="40"/>
      <c r="H62" s="37"/>
    </row>
    <row r="63" spans="1:13">
      <c r="A63" s="623"/>
      <c r="B63" s="628"/>
      <c r="C63" s="628"/>
      <c r="D63" s="628"/>
      <c r="E63" s="628"/>
      <c r="F63" s="516"/>
      <c r="G63" s="40"/>
      <c r="H63" s="37"/>
    </row>
    <row r="64" spans="1:13">
      <c r="A64" s="623"/>
      <c r="B64" s="628"/>
      <c r="C64" s="628"/>
      <c r="D64" s="628"/>
      <c r="E64" s="628"/>
      <c r="F64" s="516"/>
      <c r="G64" s="40"/>
      <c r="H64" s="37"/>
    </row>
    <row r="65" spans="1:8">
      <c r="A65" s="623"/>
      <c r="B65" s="628"/>
      <c r="C65" s="628"/>
      <c r="D65" s="628"/>
      <c r="E65" s="628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zoomScale="80" zoomScaleNormal="100" zoomScaleSheetLayoutView="80" workbookViewId="0"/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1.5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1.5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84514</v>
      </c>
      <c r="D13" s="525">
        <f>'1-Баланс'!H20</f>
        <v>0</v>
      </c>
      <c r="E13" s="525">
        <f>'1-Баланс'!H21</f>
        <v>30258</v>
      </c>
      <c r="F13" s="525">
        <f>'1-Баланс'!H23</f>
        <v>66201</v>
      </c>
      <c r="G13" s="525">
        <f>'1-Баланс'!H24</f>
        <v>0</v>
      </c>
      <c r="H13" s="526">
        <f>+'1-Баланс'!H25</f>
        <v>355093</v>
      </c>
      <c r="I13" s="525">
        <f>'1-Баланс'!H29+'1-Баланс'!H32</f>
        <v>28137</v>
      </c>
      <c r="J13" s="525">
        <f>'1-Баланс'!H30+'1-Баланс'!H33</f>
        <v>0</v>
      </c>
      <c r="K13" s="526"/>
      <c r="L13" s="525">
        <f>SUM(C13:K13)</f>
        <v>564203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84514</v>
      </c>
      <c r="D17" s="525">
        <f t="shared" ref="D17:M17" si="2">D13+D14</f>
        <v>0</v>
      </c>
      <c r="E17" s="525">
        <f t="shared" si="2"/>
        <v>30258</v>
      </c>
      <c r="F17" s="525">
        <f t="shared" si="2"/>
        <v>66201</v>
      </c>
      <c r="G17" s="525">
        <f t="shared" si="2"/>
        <v>0</v>
      </c>
      <c r="H17" s="525">
        <f t="shared" si="2"/>
        <v>355093</v>
      </c>
      <c r="I17" s="525">
        <f t="shared" si="2"/>
        <v>28137</v>
      </c>
      <c r="J17" s="525">
        <f t="shared" si="2"/>
        <v>0</v>
      </c>
      <c r="K17" s="525">
        <f t="shared" si="2"/>
        <v>0</v>
      </c>
      <c r="L17" s="525">
        <f t="shared" si="1"/>
        <v>564203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39429</v>
      </c>
      <c r="J18" s="525">
        <f>+'1-Баланс'!G33</f>
        <v>0</v>
      </c>
      <c r="K18" s="526"/>
      <c r="L18" s="525">
        <f t="shared" si="1"/>
        <v>39429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2427</v>
      </c>
      <c r="G19" s="142">
        <f t="shared" si="3"/>
        <v>0</v>
      </c>
      <c r="H19" s="142">
        <f t="shared" si="3"/>
        <v>22574</v>
      </c>
      <c r="I19" s="142">
        <f t="shared" si="3"/>
        <v>-25001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>
        <v>2427</v>
      </c>
      <c r="G21" s="277"/>
      <c r="H21" s="277">
        <v>22574</v>
      </c>
      <c r="I21" s="277">
        <v>-25001</v>
      </c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-892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-892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>
        <v>892</v>
      </c>
      <c r="F25" s="277"/>
      <c r="G25" s="277"/>
      <c r="H25" s="277"/>
      <c r="I25" s="277"/>
      <c r="J25" s="277"/>
      <c r="K25" s="277"/>
      <c r="L25" s="525">
        <f t="shared" si="1"/>
        <v>892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-1047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-1047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1047</v>
      </c>
      <c r="F28" s="277"/>
      <c r="G28" s="277"/>
      <c r="H28" s="277"/>
      <c r="I28" s="277"/>
      <c r="J28" s="277"/>
      <c r="K28" s="277"/>
      <c r="L28" s="525">
        <f t="shared" si="1"/>
        <v>1047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-1919</v>
      </c>
      <c r="D30" s="277"/>
      <c r="E30" s="277">
        <v>-653</v>
      </c>
      <c r="F30" s="277"/>
      <c r="G30" s="277"/>
      <c r="H30" s="277">
        <v>-24</v>
      </c>
      <c r="I30" s="277">
        <v>1278</v>
      </c>
      <c r="J30" s="277"/>
      <c r="K30" s="277"/>
      <c r="L30" s="525">
        <f t="shared" si="1"/>
        <v>-1318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82595</v>
      </c>
      <c r="D31" s="525">
        <f t="shared" ref="D31:M31" si="6">D19+D22+D23+D26+D30+D29+D17+D18</f>
        <v>0</v>
      </c>
      <c r="E31" s="525">
        <f t="shared" si="6"/>
        <v>27666</v>
      </c>
      <c r="F31" s="525">
        <f t="shared" si="6"/>
        <v>68628</v>
      </c>
      <c r="G31" s="525">
        <f t="shared" si="6"/>
        <v>0</v>
      </c>
      <c r="H31" s="525">
        <f t="shared" si="6"/>
        <v>377643</v>
      </c>
      <c r="I31" s="525">
        <f t="shared" si="6"/>
        <v>43843</v>
      </c>
      <c r="J31" s="525">
        <f t="shared" si="6"/>
        <v>0</v>
      </c>
      <c r="K31" s="525">
        <f t="shared" si="6"/>
        <v>0</v>
      </c>
      <c r="L31" s="525">
        <f t="shared" si="1"/>
        <v>600375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82595</v>
      </c>
      <c r="D34" s="528">
        <f t="shared" si="7"/>
        <v>0</v>
      </c>
      <c r="E34" s="528">
        <f t="shared" si="7"/>
        <v>27666</v>
      </c>
      <c r="F34" s="528">
        <f t="shared" si="7"/>
        <v>68628</v>
      </c>
      <c r="G34" s="528">
        <f t="shared" si="7"/>
        <v>0</v>
      </c>
      <c r="H34" s="528">
        <f t="shared" si="7"/>
        <v>377643</v>
      </c>
      <c r="I34" s="528">
        <f t="shared" si="7"/>
        <v>43843</v>
      </c>
      <c r="J34" s="528">
        <f t="shared" si="7"/>
        <v>0</v>
      </c>
      <c r="K34" s="528">
        <f t="shared" si="7"/>
        <v>0</v>
      </c>
      <c r="L34" s="528">
        <f t="shared" si="1"/>
        <v>600375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1" t="s">
        <v>975</v>
      </c>
      <c r="B38" s="629">
        <f>pdeReportingDate</f>
        <v>45014</v>
      </c>
      <c r="C38" s="629"/>
      <c r="D38" s="629"/>
      <c r="E38" s="629"/>
      <c r="F38" s="629"/>
      <c r="G38" s="629"/>
      <c r="H38" s="629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13">
      <c r="A43" s="623"/>
      <c r="B43" s="632" t="str">
        <f>+Начална!B17</f>
        <v>ОГНЯН ДОНЕВ</v>
      </c>
      <c r="C43" s="628"/>
      <c r="D43" s="628"/>
      <c r="E43" s="628"/>
      <c r="F43" s="516"/>
      <c r="G43" s="40"/>
      <c r="H43" s="37"/>
    </row>
    <row r="44" spans="1:13">
      <c r="A44" s="623"/>
      <c r="B44" s="628"/>
      <c r="C44" s="628"/>
      <c r="D44" s="628"/>
      <c r="E44" s="628"/>
      <c r="F44" s="516"/>
      <c r="G44" s="40"/>
      <c r="H44" s="37"/>
    </row>
    <row r="45" spans="1:13">
      <c r="A45" s="623"/>
      <c r="B45" s="628"/>
      <c r="C45" s="628"/>
      <c r="D45" s="628"/>
      <c r="E45" s="628"/>
      <c r="F45" s="516"/>
      <c r="G45" s="40"/>
      <c r="H45" s="37"/>
    </row>
    <row r="46" spans="1:13">
      <c r="A46" s="623"/>
      <c r="B46" s="628"/>
      <c r="C46" s="628"/>
      <c r="D46" s="628"/>
      <c r="E46" s="628"/>
      <c r="F46" s="516"/>
      <c r="G46" s="40"/>
      <c r="H46" s="37"/>
    </row>
    <row r="47" spans="1:13">
      <c r="A47" s="623"/>
      <c r="B47" s="628"/>
      <c r="C47" s="628"/>
      <c r="D47" s="628"/>
      <c r="E47" s="628"/>
      <c r="F47" s="516"/>
      <c r="G47" s="40"/>
      <c r="H47" s="37"/>
    </row>
    <row r="48" spans="1:13">
      <c r="A48" s="623"/>
      <c r="B48" s="628"/>
      <c r="C48" s="628"/>
      <c r="D48" s="628"/>
      <c r="E48" s="628"/>
      <c r="F48" s="516"/>
      <c r="G48" s="40"/>
      <c r="H48" s="37"/>
    </row>
    <row r="49" spans="1:8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zoomScale="70" zoomScaleNormal="70" zoomScaleSheetLayoutView="70" workbookViewId="0"/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8" t="s">
        <v>997</v>
      </c>
      <c r="B12" s="609"/>
      <c r="C12" s="79">
        <v>63248</v>
      </c>
      <c r="D12" s="79">
        <v>87.25</v>
      </c>
      <c r="E12" s="79">
        <f>+C12</f>
        <v>63248</v>
      </c>
      <c r="F12" s="419">
        <f>C12-E12</f>
        <v>0</v>
      </c>
    </row>
    <row r="13" spans="1:6">
      <c r="A13" s="608" t="s">
        <v>998</v>
      </c>
      <c r="B13" s="609"/>
      <c r="C13" s="79">
        <v>7111</v>
      </c>
      <c r="D13" s="79">
        <v>97.15</v>
      </c>
      <c r="E13" s="79"/>
      <c r="F13" s="419">
        <f t="shared" ref="F13:F26" si="0">C13-E13</f>
        <v>7111</v>
      </c>
    </row>
    <row r="14" spans="1:6">
      <c r="A14" s="608" t="s">
        <v>999</v>
      </c>
      <c r="B14" s="609"/>
      <c r="C14" s="79">
        <v>6754</v>
      </c>
      <c r="D14" s="79">
        <v>99.98</v>
      </c>
      <c r="E14" s="79"/>
      <c r="F14" s="419">
        <f t="shared" si="0"/>
        <v>6754</v>
      </c>
    </row>
    <row r="15" spans="1:6">
      <c r="A15" s="608" t="s">
        <v>1000</v>
      </c>
      <c r="B15" s="609"/>
      <c r="C15" s="79">
        <v>961</v>
      </c>
      <c r="D15" s="79">
        <v>89.39</v>
      </c>
      <c r="E15" s="79"/>
      <c r="F15" s="419">
        <f t="shared" si="0"/>
        <v>961</v>
      </c>
    </row>
    <row r="16" spans="1:6">
      <c r="A16" s="608" t="s">
        <v>1001</v>
      </c>
      <c r="B16" s="609"/>
      <c r="C16" s="79">
        <v>384</v>
      </c>
      <c r="D16" s="79">
        <v>100</v>
      </c>
      <c r="E16" s="79"/>
      <c r="F16" s="419">
        <f t="shared" si="0"/>
        <v>384</v>
      </c>
    </row>
    <row r="17" spans="1:6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78458</v>
      </c>
      <c r="D27" s="421"/>
      <c r="E27" s="421">
        <f>SUM(E12:E26)</f>
        <v>63248</v>
      </c>
      <c r="F27" s="421">
        <f>SUM(F12:F26)</f>
        <v>15210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8" t="s">
        <v>1003</v>
      </c>
      <c r="B46" s="609"/>
      <c r="C46" s="79">
        <v>60028</v>
      </c>
      <c r="D46" s="79">
        <v>41.05</v>
      </c>
      <c r="E46" s="79">
        <f>+C46</f>
        <v>60028</v>
      </c>
      <c r="F46" s="419">
        <f>C46-E46</f>
        <v>0</v>
      </c>
    </row>
    <row r="47" spans="1:6">
      <c r="A47" s="608" t="s">
        <v>1004</v>
      </c>
      <c r="B47" s="609"/>
      <c r="C47" s="79">
        <v>9243</v>
      </c>
      <c r="D47" s="79">
        <v>24.998000000000001</v>
      </c>
      <c r="E47" s="79">
        <f t="shared" ref="E47:E48" si="2">+C47</f>
        <v>9243</v>
      </c>
      <c r="F47" s="419">
        <f t="shared" ref="F47:F60" si="3">C47-E47</f>
        <v>0</v>
      </c>
    </row>
    <row r="48" spans="1:6">
      <c r="A48" s="608" t="s">
        <v>1005</v>
      </c>
      <c r="B48" s="609"/>
      <c r="C48" s="79">
        <v>101</v>
      </c>
      <c r="D48" s="79">
        <v>37.465000000000003</v>
      </c>
      <c r="E48" s="79">
        <f t="shared" si="2"/>
        <v>101</v>
      </c>
      <c r="F48" s="419">
        <f t="shared" si="3"/>
        <v>0</v>
      </c>
    </row>
    <row r="49" spans="1:6">
      <c r="A49" s="608">
        <v>4</v>
      </c>
      <c r="B49" s="609"/>
      <c r="C49" s="79"/>
      <c r="D49" s="79"/>
      <c r="E49" s="79"/>
      <c r="F49" s="419">
        <f t="shared" si="3"/>
        <v>0</v>
      </c>
    </row>
    <row r="50" spans="1:6">
      <c r="A50" s="608">
        <v>5</v>
      </c>
      <c r="B50" s="609"/>
      <c r="C50" s="79"/>
      <c r="D50" s="79"/>
      <c r="E50" s="79"/>
      <c r="F50" s="419">
        <f t="shared" si="3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3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3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3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3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3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3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3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3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3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3"/>
        <v>0</v>
      </c>
    </row>
    <row r="61" spans="1:6">
      <c r="A61" s="454" t="s">
        <v>797</v>
      </c>
      <c r="B61" s="455" t="s">
        <v>798</v>
      </c>
      <c r="C61" s="421">
        <f>SUM(C46:C60)</f>
        <v>69372</v>
      </c>
      <c r="D61" s="421"/>
      <c r="E61" s="421">
        <f>SUM(E46:E60)</f>
        <v>69372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8" t="s">
        <v>1012</v>
      </c>
      <c r="B63" s="609"/>
      <c r="C63" s="79">
        <v>3788</v>
      </c>
      <c r="D63" s="79">
        <v>13.22</v>
      </c>
      <c r="E63" s="79">
        <f t="shared" ref="E63:E65" si="4">+C63</f>
        <v>3788</v>
      </c>
      <c r="F63" s="419">
        <f>C63-E63</f>
        <v>0</v>
      </c>
    </row>
    <row r="64" spans="1:6">
      <c r="A64" s="608" t="s">
        <v>1006</v>
      </c>
      <c r="B64" s="609"/>
      <c r="C64" s="79">
        <v>367</v>
      </c>
      <c r="D64" s="79">
        <v>0.19</v>
      </c>
      <c r="E64" s="79">
        <f t="shared" si="4"/>
        <v>367</v>
      </c>
      <c r="F64" s="419">
        <f t="shared" ref="F64:F77" si="5">C64-E64</f>
        <v>0</v>
      </c>
    </row>
    <row r="65" spans="1:6">
      <c r="A65" s="608" t="s">
        <v>1007</v>
      </c>
      <c r="B65" s="609"/>
      <c r="C65" s="79">
        <v>111</v>
      </c>
      <c r="D65" s="79">
        <v>10.25</v>
      </c>
      <c r="E65" s="79">
        <f t="shared" si="4"/>
        <v>111</v>
      </c>
      <c r="F65" s="419">
        <f t="shared" si="5"/>
        <v>0</v>
      </c>
    </row>
    <row r="66" spans="1:6">
      <c r="A66" s="608" t="s">
        <v>1008</v>
      </c>
      <c r="B66" s="609"/>
      <c r="C66" s="79">
        <v>50</v>
      </c>
      <c r="D66" s="79">
        <v>1.36</v>
      </c>
      <c r="E66" s="79"/>
      <c r="F66" s="419">
        <f t="shared" si="5"/>
        <v>50</v>
      </c>
    </row>
    <row r="67" spans="1:6">
      <c r="A67" s="608" t="s">
        <v>1009</v>
      </c>
      <c r="B67" s="609"/>
      <c r="C67" s="79">
        <v>7</v>
      </c>
      <c r="D67" s="79">
        <v>0.74</v>
      </c>
      <c r="E67" s="79"/>
      <c r="F67" s="419">
        <f t="shared" si="5"/>
        <v>7</v>
      </c>
    </row>
    <row r="68" spans="1:6">
      <c r="A68" s="608" t="s">
        <v>1010</v>
      </c>
      <c r="B68" s="609"/>
      <c r="C68" s="79">
        <v>3</v>
      </c>
      <c r="D68" s="79">
        <v>1E-3</v>
      </c>
      <c r="E68" s="79"/>
      <c r="F68" s="419">
        <f t="shared" si="5"/>
        <v>3</v>
      </c>
    </row>
    <row r="69" spans="1:6">
      <c r="A69" s="608" t="s">
        <v>1011</v>
      </c>
      <c r="B69" s="609"/>
      <c r="C69" s="79">
        <v>1</v>
      </c>
      <c r="D69" s="79">
        <v>0.05</v>
      </c>
      <c r="E69" s="79"/>
      <c r="F69" s="419">
        <f t="shared" si="5"/>
        <v>1</v>
      </c>
    </row>
    <row r="70" spans="1:6">
      <c r="A70" s="608" t="s">
        <v>1018</v>
      </c>
      <c r="B70" s="609"/>
      <c r="C70" s="79">
        <v>169</v>
      </c>
      <c r="D70" s="79">
        <v>0.46</v>
      </c>
      <c r="E70" s="79">
        <f t="shared" ref="E70" si="6">+C70</f>
        <v>169</v>
      </c>
      <c r="F70" s="419">
        <f t="shared" si="5"/>
        <v>0</v>
      </c>
    </row>
    <row r="71" spans="1:6">
      <c r="A71" s="608" t="s">
        <v>1019</v>
      </c>
      <c r="B71" s="609"/>
      <c r="C71" s="79">
        <v>202</v>
      </c>
      <c r="D71" s="79">
        <v>0.34</v>
      </c>
      <c r="E71" s="79">
        <v>111</v>
      </c>
      <c r="F71" s="419">
        <f t="shared" si="5"/>
        <v>91</v>
      </c>
    </row>
    <row r="72" spans="1:6">
      <c r="A72" s="608">
        <v>10</v>
      </c>
      <c r="B72" s="609"/>
      <c r="C72" s="79"/>
      <c r="D72" s="79"/>
      <c r="E72" s="79"/>
      <c r="F72" s="419">
        <f t="shared" si="5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5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5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5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5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5"/>
        <v>0</v>
      </c>
    </row>
    <row r="78" spans="1:6">
      <c r="A78" s="454" t="s">
        <v>559</v>
      </c>
      <c r="B78" s="455" t="s">
        <v>800</v>
      </c>
      <c r="C78" s="421">
        <f>SUM(C63:C77)</f>
        <v>4698</v>
      </c>
      <c r="D78" s="421"/>
      <c r="E78" s="421">
        <f>SUM(E63:E77)</f>
        <v>4546</v>
      </c>
      <c r="F78" s="421">
        <f>SUM(F63:F77)</f>
        <v>152</v>
      </c>
    </row>
    <row r="79" spans="1:6">
      <c r="A79" s="458" t="s">
        <v>801</v>
      </c>
      <c r="B79" s="455" t="s">
        <v>802</v>
      </c>
      <c r="C79" s="421">
        <f>C78+C61+C44+C27</f>
        <v>152528</v>
      </c>
      <c r="D79" s="421"/>
      <c r="E79" s="421">
        <f>E78+E61+E44+E27</f>
        <v>137166</v>
      </c>
      <c r="F79" s="421">
        <f>F78+F61+F44+F27</f>
        <v>15362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8" t="s">
        <v>1013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>
      <c r="A83" s="608" t="s">
        <v>1014</v>
      </c>
      <c r="B83" s="609"/>
      <c r="C83" s="79">
        <v>1283</v>
      </c>
      <c r="D83" s="79">
        <v>100</v>
      </c>
      <c r="E83" s="79"/>
      <c r="F83" s="419">
        <f t="shared" ref="F83:F96" si="7">C83-E83</f>
        <v>1283</v>
      </c>
    </row>
    <row r="84" spans="1:6">
      <c r="A84" s="608" t="s">
        <v>1016</v>
      </c>
      <c r="B84" s="609"/>
      <c r="C84" s="79">
        <v>502</v>
      </c>
      <c r="D84" s="79">
        <v>100</v>
      </c>
      <c r="E84" s="79"/>
      <c r="F84" s="419">
        <f t="shared" si="7"/>
        <v>502</v>
      </c>
    </row>
    <row r="85" spans="1:6">
      <c r="A85" s="608" t="s">
        <v>1017</v>
      </c>
      <c r="B85" s="609"/>
      <c r="C85" s="79">
        <v>323</v>
      </c>
      <c r="D85" s="79">
        <v>100</v>
      </c>
      <c r="E85" s="79"/>
      <c r="F85" s="419">
        <f t="shared" si="7"/>
        <v>323</v>
      </c>
    </row>
    <row r="86" spans="1:6">
      <c r="A86" s="608"/>
      <c r="B86" s="609"/>
      <c r="C86" s="79"/>
      <c r="D86" s="79"/>
      <c r="E86" s="79"/>
      <c r="F86" s="419">
        <f t="shared" si="7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7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7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7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7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7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7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7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7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7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11777</v>
      </c>
      <c r="D97" s="421"/>
      <c r="E97" s="421">
        <f>SUM(E82:E96)</f>
        <v>0</v>
      </c>
      <c r="F97" s="421">
        <f>SUM(F82:F96)</f>
        <v>11777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8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8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8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8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8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8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8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8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8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8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8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8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8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9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9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9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9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9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9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9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9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9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9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9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9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9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8" t="s">
        <v>1002</v>
      </c>
      <c r="B133" s="609"/>
      <c r="C133" s="79">
        <v>8</v>
      </c>
      <c r="D133" s="79">
        <v>0.01</v>
      </c>
      <c r="E133" s="79">
        <f>+C133</f>
        <v>8</v>
      </c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10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10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10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10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10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10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10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10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10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10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10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10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10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8</v>
      </c>
      <c r="D148" s="421"/>
      <c r="E148" s="421">
        <f>SUM(E133:E147)</f>
        <v>8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11785</v>
      </c>
      <c r="D149" s="421"/>
      <c r="E149" s="421">
        <f>E148+E131+E114+E97</f>
        <v>8</v>
      </c>
      <c r="F149" s="421">
        <f>F148+F131+F114+F97</f>
        <v>11777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1" t="s">
        <v>975</v>
      </c>
      <c r="B151" s="629">
        <f>pdeReportingDate</f>
        <v>45014</v>
      </c>
      <c r="C151" s="629"/>
      <c r="D151" s="629"/>
      <c r="E151" s="629"/>
      <c r="F151" s="629"/>
      <c r="G151" s="629"/>
      <c r="H151" s="629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>
      <c r="A156" s="623"/>
      <c r="B156" s="632" t="str">
        <f>+Начална!B17</f>
        <v>ОГНЯН ДОНЕВ</v>
      </c>
      <c r="C156" s="628"/>
      <c r="D156" s="628"/>
      <c r="E156" s="628"/>
      <c r="F156" s="516"/>
      <c r="G156" s="40"/>
      <c r="H156" s="37"/>
    </row>
    <row r="157" spans="1:8">
      <c r="A157" s="623"/>
      <c r="B157" s="628"/>
      <c r="C157" s="628"/>
      <c r="D157" s="628"/>
      <c r="E157" s="628"/>
      <c r="F157" s="516"/>
      <c r="G157" s="40"/>
      <c r="H157" s="37"/>
    </row>
    <row r="158" spans="1:8">
      <c r="A158" s="623"/>
      <c r="B158" s="628"/>
      <c r="C158" s="628"/>
      <c r="D158" s="628"/>
      <c r="E158" s="628"/>
      <c r="F158" s="516"/>
      <c r="G158" s="40"/>
      <c r="H158" s="37"/>
    </row>
    <row r="159" spans="1:8">
      <c r="A159" s="623"/>
      <c r="B159" s="628"/>
      <c r="C159" s="628"/>
      <c r="D159" s="628"/>
      <c r="E159" s="628"/>
      <c r="F159" s="516"/>
      <c r="G159" s="40"/>
      <c r="H159" s="37"/>
    </row>
    <row r="160" spans="1:8">
      <c r="A160" s="623"/>
      <c r="B160" s="628"/>
      <c r="C160" s="628"/>
      <c r="D160" s="628"/>
      <c r="E160" s="628"/>
      <c r="F160" s="516"/>
      <c r="G160" s="40"/>
      <c r="H160" s="37"/>
    </row>
    <row r="161" spans="1:8">
      <c r="A161" s="623"/>
      <c r="B161" s="628"/>
      <c r="C161" s="628"/>
      <c r="D161" s="628"/>
      <c r="E161" s="628"/>
      <c r="F161" s="516"/>
      <c r="G161" s="40"/>
      <c r="H161" s="37"/>
    </row>
    <row r="162" spans="1:8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view="pageBreakPreview" zoomScale="60" zoomScaleNormal="85" workbookViewId="0"/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48392</v>
      </c>
      <c r="E11" s="289"/>
      <c r="F11" s="289">
        <v>2</v>
      </c>
      <c r="G11" s="285">
        <f>D11+E11-F11</f>
        <v>48390</v>
      </c>
      <c r="H11" s="289"/>
      <c r="I11" s="289"/>
      <c r="J11" s="285">
        <f>G11+H11-I11</f>
        <v>48390</v>
      </c>
      <c r="K11" s="289">
        <v>4</v>
      </c>
      <c r="L11" s="289">
        <v>2</v>
      </c>
      <c r="M11" s="289">
        <v>2</v>
      </c>
      <c r="N11" s="285">
        <f>K11+L11-M11</f>
        <v>4</v>
      </c>
      <c r="O11" s="289"/>
      <c r="P11" s="289"/>
      <c r="Q11" s="285">
        <f t="shared" ref="Q11:Q28" si="0">N11+O11-P11</f>
        <v>4</v>
      </c>
      <c r="R11" s="299">
        <f t="shared" ref="R11:R28" si="1">J11-Q11</f>
        <v>48386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123012</v>
      </c>
      <c r="E12" s="289">
        <v>20504</v>
      </c>
      <c r="F12" s="289">
        <v>5344</v>
      </c>
      <c r="G12" s="285">
        <f t="shared" ref="G12:G42" si="2">D12+E12-F12</f>
        <v>138172</v>
      </c>
      <c r="H12" s="289"/>
      <c r="I12" s="289"/>
      <c r="J12" s="285">
        <f t="shared" ref="J12:J42" si="3">G12+H12-I12</f>
        <v>138172</v>
      </c>
      <c r="K12" s="289">
        <v>47629</v>
      </c>
      <c r="L12" s="289">
        <v>6723</v>
      </c>
      <c r="M12" s="289">
        <v>3878</v>
      </c>
      <c r="N12" s="285">
        <f t="shared" ref="N12:N42" si="4">K12+L12-M12</f>
        <v>50474</v>
      </c>
      <c r="O12" s="289"/>
      <c r="P12" s="289"/>
      <c r="Q12" s="285">
        <f t="shared" si="0"/>
        <v>50474</v>
      </c>
      <c r="R12" s="299">
        <f t="shared" si="1"/>
        <v>87698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185006</v>
      </c>
      <c r="E13" s="289">
        <v>8868</v>
      </c>
      <c r="F13" s="289">
        <v>1465</v>
      </c>
      <c r="G13" s="285">
        <f t="shared" si="2"/>
        <v>192409</v>
      </c>
      <c r="H13" s="289"/>
      <c r="I13" s="289"/>
      <c r="J13" s="285">
        <f t="shared" si="3"/>
        <v>192409</v>
      </c>
      <c r="K13" s="289">
        <v>120952</v>
      </c>
      <c r="L13" s="289">
        <v>8792</v>
      </c>
      <c r="M13" s="289">
        <v>1368</v>
      </c>
      <c r="N13" s="285">
        <f t="shared" si="4"/>
        <v>128376</v>
      </c>
      <c r="O13" s="289"/>
      <c r="P13" s="289"/>
      <c r="Q13" s="285">
        <f t="shared" si="0"/>
        <v>128376</v>
      </c>
      <c r="R13" s="299">
        <f t="shared" si="1"/>
        <v>64033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16862</v>
      </c>
      <c r="E14" s="289">
        <v>1198</v>
      </c>
      <c r="F14" s="289">
        <v>79</v>
      </c>
      <c r="G14" s="285">
        <f t="shared" si="2"/>
        <v>17981</v>
      </c>
      <c r="H14" s="289"/>
      <c r="I14" s="289"/>
      <c r="J14" s="285">
        <f t="shared" si="3"/>
        <v>17981</v>
      </c>
      <c r="K14" s="289">
        <v>8179</v>
      </c>
      <c r="L14" s="289">
        <v>938</v>
      </c>
      <c r="M14" s="289">
        <v>62</v>
      </c>
      <c r="N14" s="285">
        <f t="shared" si="4"/>
        <v>9055</v>
      </c>
      <c r="O14" s="289"/>
      <c r="P14" s="289"/>
      <c r="Q14" s="285">
        <f t="shared" si="0"/>
        <v>9055</v>
      </c>
      <c r="R14" s="299">
        <f t="shared" si="1"/>
        <v>8926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9325</v>
      </c>
      <c r="E15" s="289">
        <v>1607</v>
      </c>
      <c r="F15" s="289">
        <v>1900</v>
      </c>
      <c r="G15" s="285">
        <f t="shared" si="2"/>
        <v>9032</v>
      </c>
      <c r="H15" s="289"/>
      <c r="I15" s="289"/>
      <c r="J15" s="285">
        <f t="shared" si="3"/>
        <v>9032</v>
      </c>
      <c r="K15" s="289">
        <v>6836</v>
      </c>
      <c r="L15" s="289">
        <v>1343</v>
      </c>
      <c r="M15" s="289">
        <v>1774</v>
      </c>
      <c r="N15" s="285">
        <f t="shared" si="4"/>
        <v>6405</v>
      </c>
      <c r="O15" s="289"/>
      <c r="P15" s="289"/>
      <c r="Q15" s="285">
        <f t="shared" si="0"/>
        <v>6405</v>
      </c>
      <c r="R15" s="299">
        <f t="shared" si="1"/>
        <v>2627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12072</v>
      </c>
      <c r="E16" s="289">
        <v>464</v>
      </c>
      <c r="F16" s="289">
        <v>447</v>
      </c>
      <c r="G16" s="285">
        <f t="shared" si="2"/>
        <v>12089</v>
      </c>
      <c r="H16" s="289"/>
      <c r="I16" s="289"/>
      <c r="J16" s="285">
        <f t="shared" si="3"/>
        <v>12089</v>
      </c>
      <c r="K16" s="289">
        <v>10641</v>
      </c>
      <c r="L16" s="289">
        <v>620</v>
      </c>
      <c r="M16" s="289">
        <v>432</v>
      </c>
      <c r="N16" s="285">
        <f t="shared" si="4"/>
        <v>10829</v>
      </c>
      <c r="O16" s="289"/>
      <c r="P16" s="289"/>
      <c r="Q16" s="285">
        <f t="shared" si="0"/>
        <v>10829</v>
      </c>
      <c r="R16" s="299">
        <f t="shared" si="1"/>
        <v>1260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4170</v>
      </c>
      <c r="E17" s="289">
        <v>13793</v>
      </c>
      <c r="F17" s="289">
        <v>13546</v>
      </c>
      <c r="G17" s="285">
        <f t="shared" si="2"/>
        <v>4417</v>
      </c>
      <c r="H17" s="289"/>
      <c r="I17" s="289"/>
      <c r="J17" s="285">
        <f t="shared" si="3"/>
        <v>4417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4417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132</v>
      </c>
      <c r="E18" s="289"/>
      <c r="F18" s="289"/>
      <c r="G18" s="285">
        <f t="shared" si="2"/>
        <v>132</v>
      </c>
      <c r="H18" s="289"/>
      <c r="I18" s="289"/>
      <c r="J18" s="285">
        <f t="shared" si="3"/>
        <v>132</v>
      </c>
      <c r="K18" s="289">
        <v>101</v>
      </c>
      <c r="L18" s="289">
        <v>8</v>
      </c>
      <c r="M18" s="289"/>
      <c r="N18" s="285">
        <f t="shared" si="4"/>
        <v>109</v>
      </c>
      <c r="O18" s="289"/>
      <c r="P18" s="289"/>
      <c r="Q18" s="285">
        <f t="shared" si="0"/>
        <v>109</v>
      </c>
      <c r="R18" s="299">
        <f t="shared" si="1"/>
        <v>23</v>
      </c>
    </row>
    <row r="19" spans="1:18">
      <c r="A19" s="298"/>
      <c r="B19" s="283" t="s">
        <v>544</v>
      </c>
      <c r="C19" s="131" t="s">
        <v>545</v>
      </c>
      <c r="D19" s="290">
        <f>SUM(D11:D18)</f>
        <v>398971</v>
      </c>
      <c r="E19" s="290">
        <f>SUM(E11:E18)</f>
        <v>46434</v>
      </c>
      <c r="F19" s="290">
        <f>SUM(F11:F18)</f>
        <v>22783</v>
      </c>
      <c r="G19" s="285">
        <f t="shared" si="2"/>
        <v>422622</v>
      </c>
      <c r="H19" s="290">
        <f>SUM(H11:H18)</f>
        <v>0</v>
      </c>
      <c r="I19" s="290">
        <f>SUM(I11:I18)</f>
        <v>0</v>
      </c>
      <c r="J19" s="285">
        <f t="shared" si="3"/>
        <v>422622</v>
      </c>
      <c r="K19" s="290">
        <f>SUM(K11:K18)</f>
        <v>194342</v>
      </c>
      <c r="L19" s="290">
        <f>SUM(L11:L18)</f>
        <v>18426</v>
      </c>
      <c r="M19" s="290">
        <f>SUM(M11:M18)</f>
        <v>7516</v>
      </c>
      <c r="N19" s="285">
        <f t="shared" si="4"/>
        <v>205252</v>
      </c>
      <c r="O19" s="290">
        <f>SUM(O11:O18)</f>
        <v>0</v>
      </c>
      <c r="P19" s="290">
        <f>SUM(P11:P18)</f>
        <v>0</v>
      </c>
      <c r="Q19" s="285">
        <f t="shared" si="0"/>
        <v>205252</v>
      </c>
      <c r="R19" s="299">
        <f t="shared" si="1"/>
        <v>217370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47302</v>
      </c>
      <c r="E20" s="289">
        <v>405</v>
      </c>
      <c r="F20" s="289">
        <v>6</v>
      </c>
      <c r="G20" s="285">
        <f t="shared" si="2"/>
        <v>47701</v>
      </c>
      <c r="H20" s="289">
        <v>1566</v>
      </c>
      <c r="I20" s="289"/>
      <c r="J20" s="285">
        <f t="shared" si="3"/>
        <v>49267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49267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>
        <v>521</v>
      </c>
      <c r="E22" s="289">
        <v>115</v>
      </c>
      <c r="F22" s="289">
        <v>8</v>
      </c>
      <c r="G22" s="285">
        <f t="shared" si="2"/>
        <v>628</v>
      </c>
      <c r="H22" s="289"/>
      <c r="I22" s="289"/>
      <c r="J22" s="285">
        <f t="shared" si="3"/>
        <v>628</v>
      </c>
      <c r="K22" s="289">
        <v>60</v>
      </c>
      <c r="L22" s="289">
        <v>45</v>
      </c>
      <c r="M22" s="289">
        <v>1</v>
      </c>
      <c r="N22" s="285">
        <f t="shared" si="4"/>
        <v>104</v>
      </c>
      <c r="O22" s="289"/>
      <c r="P22" s="289"/>
      <c r="Q22" s="285">
        <f t="shared" si="0"/>
        <v>104</v>
      </c>
      <c r="R22" s="299">
        <f t="shared" si="1"/>
        <v>524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>
        <v>9212</v>
      </c>
      <c r="E24" s="289">
        <v>54</v>
      </c>
      <c r="F24" s="289">
        <v>220</v>
      </c>
      <c r="G24" s="285">
        <f t="shared" si="2"/>
        <v>9046</v>
      </c>
      <c r="H24" s="289"/>
      <c r="I24" s="289"/>
      <c r="J24" s="285">
        <f t="shared" si="3"/>
        <v>9046</v>
      </c>
      <c r="K24" s="289">
        <v>6923</v>
      </c>
      <c r="L24" s="289">
        <v>574</v>
      </c>
      <c r="M24" s="289">
        <v>220</v>
      </c>
      <c r="N24" s="285">
        <f t="shared" si="4"/>
        <v>7277</v>
      </c>
      <c r="O24" s="289"/>
      <c r="P24" s="289"/>
      <c r="Q24" s="285">
        <f t="shared" si="0"/>
        <v>7277</v>
      </c>
      <c r="R24" s="299">
        <f t="shared" si="1"/>
        <v>1769</v>
      </c>
    </row>
    <row r="25" spans="1:18">
      <c r="A25" s="298" t="s">
        <v>524</v>
      </c>
      <c r="B25" s="282" t="s">
        <v>554</v>
      </c>
      <c r="C25" s="128" t="s">
        <v>555</v>
      </c>
      <c r="D25" s="289">
        <v>4453</v>
      </c>
      <c r="E25" s="289">
        <v>151</v>
      </c>
      <c r="F25" s="289">
        <v>2</v>
      </c>
      <c r="G25" s="285">
        <f t="shared" si="2"/>
        <v>4602</v>
      </c>
      <c r="H25" s="289"/>
      <c r="I25" s="289"/>
      <c r="J25" s="285">
        <f t="shared" si="3"/>
        <v>4602</v>
      </c>
      <c r="K25" s="289">
        <v>3957</v>
      </c>
      <c r="L25" s="289">
        <v>293</v>
      </c>
      <c r="M25" s="289">
        <v>2</v>
      </c>
      <c r="N25" s="285">
        <f t="shared" si="4"/>
        <v>4248</v>
      </c>
      <c r="O25" s="289"/>
      <c r="P25" s="289"/>
      <c r="Q25" s="285">
        <f t="shared" si="0"/>
        <v>4248</v>
      </c>
      <c r="R25" s="299">
        <f t="shared" si="1"/>
        <v>354</v>
      </c>
    </row>
    <row r="26" spans="1:18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>
        <v>771</v>
      </c>
      <c r="E27" s="289">
        <v>723</v>
      </c>
      <c r="F27" s="289">
        <v>138</v>
      </c>
      <c r="G27" s="285">
        <f t="shared" si="2"/>
        <v>1356</v>
      </c>
      <c r="H27" s="289"/>
      <c r="I27" s="289"/>
      <c r="J27" s="285">
        <f t="shared" si="3"/>
        <v>1356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1356</v>
      </c>
    </row>
    <row r="28" spans="1:18">
      <c r="A28" s="298"/>
      <c r="B28" s="283" t="s">
        <v>559</v>
      </c>
      <c r="C28" s="133" t="s">
        <v>560</v>
      </c>
      <c r="D28" s="292">
        <f>SUM(D24:D27)</f>
        <v>14436</v>
      </c>
      <c r="E28" s="292">
        <f t="shared" ref="E28:P28" si="5">SUM(E24:E27)</f>
        <v>928</v>
      </c>
      <c r="F28" s="292">
        <f t="shared" si="5"/>
        <v>360</v>
      </c>
      <c r="G28" s="293">
        <f t="shared" si="2"/>
        <v>15004</v>
      </c>
      <c r="H28" s="292">
        <f t="shared" si="5"/>
        <v>0</v>
      </c>
      <c r="I28" s="292">
        <f t="shared" si="5"/>
        <v>0</v>
      </c>
      <c r="J28" s="293">
        <f t="shared" si="3"/>
        <v>15004</v>
      </c>
      <c r="K28" s="292">
        <f t="shared" si="5"/>
        <v>10880</v>
      </c>
      <c r="L28" s="292">
        <f t="shared" si="5"/>
        <v>867</v>
      </c>
      <c r="M28" s="292">
        <f t="shared" si="5"/>
        <v>222</v>
      </c>
      <c r="N28" s="293">
        <f t="shared" si="4"/>
        <v>11525</v>
      </c>
      <c r="O28" s="292">
        <f t="shared" si="5"/>
        <v>0</v>
      </c>
      <c r="P28" s="292">
        <f t="shared" si="5"/>
        <v>0</v>
      </c>
      <c r="Q28" s="293">
        <f t="shared" si="0"/>
        <v>11525</v>
      </c>
      <c r="R28" s="302">
        <f t="shared" si="1"/>
        <v>3479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140789</v>
      </c>
      <c r="E30" s="295">
        <f t="shared" ref="E30:P30" si="6">SUM(E31:E34)</f>
        <v>28014</v>
      </c>
      <c r="F30" s="295">
        <f t="shared" si="6"/>
        <v>1772</v>
      </c>
      <c r="G30" s="295">
        <f t="shared" si="2"/>
        <v>167031</v>
      </c>
      <c r="H30" s="295">
        <f t="shared" si="6"/>
        <v>0</v>
      </c>
      <c r="I30" s="295">
        <f t="shared" si="6"/>
        <v>2718</v>
      </c>
      <c r="J30" s="295">
        <f t="shared" si="3"/>
        <v>164313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164313</v>
      </c>
    </row>
    <row r="31" spans="1:18">
      <c r="A31" s="298"/>
      <c r="B31" s="282" t="s">
        <v>108</v>
      </c>
      <c r="C31" s="128" t="s">
        <v>563</v>
      </c>
      <c r="D31" s="289">
        <v>80598</v>
      </c>
      <c r="E31" s="289">
        <v>10859</v>
      </c>
      <c r="F31" s="289">
        <v>1222</v>
      </c>
      <c r="G31" s="285">
        <f t="shared" si="2"/>
        <v>90235</v>
      </c>
      <c r="H31" s="289"/>
      <c r="I31" s="289"/>
      <c r="J31" s="285">
        <f t="shared" si="3"/>
        <v>90235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90235</v>
      </c>
    </row>
    <row r="32" spans="1:18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>
        <v>54485</v>
      </c>
      <c r="E33" s="289">
        <v>16480</v>
      </c>
      <c r="F33" s="289"/>
      <c r="G33" s="285">
        <f t="shared" si="2"/>
        <v>70965</v>
      </c>
      <c r="H33" s="289"/>
      <c r="I33" s="289">
        <v>1593</v>
      </c>
      <c r="J33" s="285">
        <f t="shared" si="3"/>
        <v>69372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69372</v>
      </c>
    </row>
    <row r="34" spans="1:18">
      <c r="A34" s="298"/>
      <c r="B34" s="282" t="s">
        <v>115</v>
      </c>
      <c r="C34" s="128" t="s">
        <v>566</v>
      </c>
      <c r="D34" s="289">
        <v>5706</v>
      </c>
      <c r="E34" s="289">
        <v>675</v>
      </c>
      <c r="F34" s="289">
        <v>550</v>
      </c>
      <c r="G34" s="285">
        <f t="shared" si="2"/>
        <v>5831</v>
      </c>
      <c r="H34" s="289"/>
      <c r="I34" s="289">
        <v>1125</v>
      </c>
      <c r="J34" s="285">
        <f t="shared" si="3"/>
        <v>4706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4706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>
        <v>0</v>
      </c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140789</v>
      </c>
      <c r="E41" s="290">
        <f t="shared" ref="E41:P41" si="10">E30+E35+E40</f>
        <v>28014</v>
      </c>
      <c r="F41" s="290">
        <f t="shared" si="10"/>
        <v>1772</v>
      </c>
      <c r="G41" s="285">
        <f t="shared" si="2"/>
        <v>167031</v>
      </c>
      <c r="H41" s="290">
        <f t="shared" si="10"/>
        <v>0</v>
      </c>
      <c r="I41" s="290">
        <f t="shared" si="10"/>
        <v>2718</v>
      </c>
      <c r="J41" s="285">
        <f t="shared" si="3"/>
        <v>164313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164313</v>
      </c>
    </row>
    <row r="42" spans="1:18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602787</v>
      </c>
      <c r="E43" s="308">
        <f>E19+E20+E22+E28+E41+E42</f>
        <v>75896</v>
      </c>
      <c r="F43" s="308">
        <f t="shared" ref="F43:R43" si="11">F19+F20+F22+F28+F41+F42</f>
        <v>24929</v>
      </c>
      <c r="G43" s="308">
        <f t="shared" si="11"/>
        <v>653754</v>
      </c>
      <c r="H43" s="308">
        <f t="shared" si="11"/>
        <v>1566</v>
      </c>
      <c r="I43" s="308">
        <f t="shared" si="11"/>
        <v>2718</v>
      </c>
      <c r="J43" s="308">
        <f t="shared" si="11"/>
        <v>652602</v>
      </c>
      <c r="K43" s="308">
        <f t="shared" si="11"/>
        <v>205282</v>
      </c>
      <c r="L43" s="308">
        <f t="shared" si="11"/>
        <v>19338</v>
      </c>
      <c r="M43" s="308">
        <f t="shared" si="11"/>
        <v>7739</v>
      </c>
      <c r="N43" s="308">
        <f t="shared" si="11"/>
        <v>216881</v>
      </c>
      <c r="O43" s="308">
        <f t="shared" si="11"/>
        <v>0</v>
      </c>
      <c r="P43" s="308">
        <f t="shared" si="11"/>
        <v>0</v>
      </c>
      <c r="Q43" s="308">
        <f t="shared" si="11"/>
        <v>216881</v>
      </c>
      <c r="R43" s="309">
        <f t="shared" si="11"/>
        <v>435721</v>
      </c>
    </row>
    <row r="44" spans="1:18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A46" s="467"/>
      <c r="B46" s="621" t="s">
        <v>975</v>
      </c>
      <c r="C46" s="629">
        <f>pdeReportingDate</f>
        <v>45014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1:18">
      <c r="B47" s="621"/>
      <c r="C47" s="46"/>
      <c r="D47" s="46"/>
      <c r="E47" s="46"/>
      <c r="F47" s="46"/>
      <c r="G47" s="46"/>
      <c r="H47" s="46"/>
      <c r="I47" s="46"/>
    </row>
    <row r="48" spans="1:18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>
      <c r="B49" s="622"/>
      <c r="C49" s="68"/>
      <c r="D49" s="68"/>
      <c r="E49" s="68"/>
      <c r="F49" s="68"/>
      <c r="G49" s="68"/>
      <c r="H49" s="68"/>
      <c r="I49" s="68"/>
    </row>
    <row r="50" spans="2:9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>
      <c r="B51" s="623"/>
      <c r="C51" s="632" t="str">
        <f>+Начална!B17</f>
        <v>ОГНЯН ДОНЕВ</v>
      </c>
      <c r="D51" s="628"/>
      <c r="E51" s="628"/>
      <c r="F51" s="628"/>
      <c r="G51" s="516"/>
      <c r="H51" s="40"/>
      <c r="I51" s="37"/>
    </row>
    <row r="52" spans="2:9">
      <c r="B52" s="623"/>
      <c r="C52" s="628"/>
      <c r="D52" s="628"/>
      <c r="E52" s="628"/>
      <c r="F52" s="628"/>
      <c r="G52" s="516"/>
      <c r="H52" s="40"/>
      <c r="I52" s="37"/>
    </row>
    <row r="53" spans="2:9">
      <c r="B53" s="623"/>
      <c r="C53" s="628"/>
      <c r="D53" s="628"/>
      <c r="E53" s="628"/>
      <c r="F53" s="628"/>
      <c r="G53" s="516"/>
      <c r="H53" s="40"/>
      <c r="I53" s="37"/>
    </row>
    <row r="54" spans="2:9">
      <c r="B54" s="623"/>
      <c r="C54" s="628"/>
      <c r="D54" s="628"/>
      <c r="E54" s="628"/>
      <c r="F54" s="628"/>
      <c r="G54" s="516"/>
      <c r="H54" s="40"/>
      <c r="I54" s="37"/>
    </row>
    <row r="55" spans="2:9">
      <c r="B55" s="623"/>
      <c r="C55" s="628"/>
      <c r="D55" s="628"/>
      <c r="E55" s="628"/>
      <c r="F55" s="628"/>
      <c r="G55" s="516"/>
      <c r="H55" s="40"/>
      <c r="I55" s="37"/>
    </row>
    <row r="56" spans="2:9">
      <c r="B56" s="623"/>
      <c r="C56" s="628"/>
      <c r="D56" s="628"/>
      <c r="E56" s="628"/>
      <c r="F56" s="628"/>
      <c r="G56" s="516"/>
      <c r="H56" s="40"/>
      <c r="I56" s="37"/>
    </row>
    <row r="57" spans="2:9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zoomScale="70" zoomScaleNormal="85" zoomScaleSheetLayoutView="70" workbookViewId="0"/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31.12.2022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67471</v>
      </c>
      <c r="D13" s="321">
        <f>SUM(D14:D16)</f>
        <v>0</v>
      </c>
      <c r="E13" s="328">
        <f>SUM(E14:E16)</f>
        <v>67471</v>
      </c>
      <c r="F13" s="112"/>
    </row>
    <row r="14" spans="1:6">
      <c r="A14" s="329" t="s">
        <v>596</v>
      </c>
      <c r="B14" s="114" t="s">
        <v>597</v>
      </c>
      <c r="C14" s="327">
        <v>63198</v>
      </c>
      <c r="D14" s="327"/>
      <c r="E14" s="328">
        <f t="shared" ref="E14:E44" si="0">C14-D14</f>
        <v>63198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4273</v>
      </c>
      <c r="D16" s="327"/>
      <c r="E16" s="328">
        <f t="shared" si="0"/>
        <v>4273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3526</v>
      </c>
      <c r="D18" s="321">
        <f>+D19+D20</f>
        <v>0</v>
      </c>
      <c r="E18" s="328">
        <f t="shared" si="0"/>
        <v>3526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3526</v>
      </c>
      <c r="D20" s="327"/>
      <c r="E20" s="328">
        <f t="shared" si="0"/>
        <v>3526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70997</v>
      </c>
      <c r="D21" s="390">
        <f>D13+D17+D18</f>
        <v>0</v>
      </c>
      <c r="E21" s="391">
        <f>E13+E17+E18</f>
        <v>70997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74682</v>
      </c>
      <c r="D26" s="321">
        <f>SUM(D27:D29)</f>
        <v>74682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19227</v>
      </c>
      <c r="D27" s="327">
        <f>+C27</f>
        <v>19227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55404</v>
      </c>
      <c r="D28" s="327">
        <f t="shared" ref="D28:D44" si="1">+C28</f>
        <v>55404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51</v>
      </c>
      <c r="D29" s="327">
        <f t="shared" si="1"/>
        <v>51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15425</v>
      </c>
      <c r="D30" s="327">
        <f t="shared" si="1"/>
        <v>15425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2670</v>
      </c>
      <c r="D31" s="327">
        <f t="shared" si="1"/>
        <v>2670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8317</v>
      </c>
      <c r="D32" s="327">
        <f t="shared" si="1"/>
        <v>8317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4694</v>
      </c>
      <c r="D35" s="321">
        <f>SUM(D36:D39)</f>
        <v>4694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0</v>
      </c>
      <c r="D36" s="327">
        <f t="shared" si="1"/>
        <v>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445</v>
      </c>
      <c r="D37" s="327">
        <f t="shared" si="1"/>
        <v>445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4249</v>
      </c>
      <c r="D39" s="327">
        <f t="shared" si="1"/>
        <v>4249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188</v>
      </c>
      <c r="D40" s="321">
        <f>SUM(D41:D44)</f>
        <v>188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188</v>
      </c>
      <c r="D44" s="327">
        <f t="shared" si="1"/>
        <v>188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105976</v>
      </c>
      <c r="D45" s="388">
        <f>D26+D30+D31+D33+D32+D34+D35+D40</f>
        <v>105976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176973</v>
      </c>
      <c r="D46" s="394">
        <f>D45+D23+D21+D11</f>
        <v>105976</v>
      </c>
      <c r="E46" s="395">
        <f>E45+E23+E21+E11</f>
        <v>70997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14739</v>
      </c>
      <c r="D54" s="115">
        <f>SUM(D55:D57)</f>
        <v>0</v>
      </c>
      <c r="E54" s="113">
        <f>C54-D54</f>
        <v>14739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>
        <v>14739</v>
      </c>
      <c r="D56" s="162"/>
      <c r="E56" s="113">
        <f t="shared" ref="E56:E97" si="2">C56-D56</f>
        <v>14739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2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2"/>
        <v>0</v>
      </c>
      <c r="F58" s="354">
        <f>F59+F61</f>
        <v>0</v>
      </c>
    </row>
    <row r="59" spans="1:6">
      <c r="A59" s="329" t="s">
        <v>671</v>
      </c>
      <c r="B59" s="114" t="s">
        <v>672</v>
      </c>
      <c r="C59" s="162">
        <v>0</v>
      </c>
      <c r="D59" s="162"/>
      <c r="E59" s="113">
        <f t="shared" si="2"/>
        <v>0</v>
      </c>
      <c r="F59" s="161"/>
    </row>
    <row r="60" spans="1:6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>
      <c r="A66" s="329" t="s">
        <v>682</v>
      </c>
      <c r="B66" s="114" t="s">
        <v>683</v>
      </c>
      <c r="C66" s="162">
        <v>594</v>
      </c>
      <c r="D66" s="162"/>
      <c r="E66" s="113">
        <f t="shared" si="2"/>
        <v>594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15333</v>
      </c>
      <c r="D68" s="386">
        <f>D54+D58+D63+D64+D65+D66</f>
        <v>0</v>
      </c>
      <c r="E68" s="384">
        <f t="shared" si="2"/>
        <v>15333</v>
      </c>
      <c r="F68" s="387">
        <f>F54+F58+F63+F64+F65+F66</f>
        <v>0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4665</v>
      </c>
      <c r="D70" s="162"/>
      <c r="E70" s="113">
        <f t="shared" si="2"/>
        <v>4665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2632</v>
      </c>
      <c r="D73" s="115">
        <f>SUM(D74:D76)</f>
        <v>2632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2632</v>
      </c>
      <c r="D74" s="162">
        <f>+C74</f>
        <v>2632</v>
      </c>
      <c r="E74" s="113">
        <f t="shared" si="2"/>
        <v>0</v>
      </c>
      <c r="F74" s="161"/>
    </row>
    <row r="75" spans="1:6">
      <c r="A75" s="329" t="s">
        <v>695</v>
      </c>
      <c r="B75" s="114" t="s">
        <v>696</v>
      </c>
      <c r="C75" s="162"/>
      <c r="D75" s="162">
        <f t="shared" ref="D75:D76" si="3">+C75</f>
        <v>0</v>
      </c>
      <c r="E75" s="113">
        <f t="shared" si="2"/>
        <v>0</v>
      </c>
      <c r="F75" s="161"/>
    </row>
    <row r="76" spans="1:6">
      <c r="A76" s="356" t="s">
        <v>697</v>
      </c>
      <c r="B76" s="114" t="s">
        <v>698</v>
      </c>
      <c r="C76" s="162"/>
      <c r="D76" s="162">
        <f t="shared" si="3"/>
        <v>0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11734</v>
      </c>
      <c r="D77" s="115">
        <f>D78+D80</f>
        <v>11734</v>
      </c>
      <c r="E77" s="115">
        <f>E78+E80</f>
        <v>0</v>
      </c>
      <c r="F77" s="354">
        <f>F78+F80</f>
        <v>116678</v>
      </c>
    </row>
    <row r="78" spans="1:6">
      <c r="A78" s="329" t="s">
        <v>700</v>
      </c>
      <c r="B78" s="114" t="s">
        <v>701</v>
      </c>
      <c r="C78" s="162">
        <v>11734</v>
      </c>
      <c r="D78" s="162">
        <f t="shared" ref="D78:D81" si="4">+C78</f>
        <v>11734</v>
      </c>
      <c r="E78" s="113">
        <f t="shared" si="2"/>
        <v>0</v>
      </c>
      <c r="F78" s="161">
        <v>116678</v>
      </c>
    </row>
    <row r="79" spans="1:6">
      <c r="A79" s="329" t="s">
        <v>702</v>
      </c>
      <c r="B79" s="114" t="s">
        <v>703</v>
      </c>
      <c r="C79" s="162"/>
      <c r="D79" s="162">
        <f t="shared" si="4"/>
        <v>0</v>
      </c>
      <c r="E79" s="113">
        <f t="shared" si="2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4"/>
        <v>0</v>
      </c>
      <c r="E80" s="113">
        <f t="shared" si="2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4"/>
        <v>0</v>
      </c>
      <c r="E81" s="113">
        <f t="shared" si="2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97" si="5">+C83</f>
        <v>0</v>
      </c>
      <c r="E83" s="113">
        <f t="shared" si="2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5"/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>
        <f t="shared" si="5"/>
        <v>0</v>
      </c>
      <c r="E85" s="113">
        <f t="shared" si="2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5"/>
        <v>0</v>
      </c>
      <c r="E86" s="113">
        <f t="shared" si="2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50326</v>
      </c>
      <c r="D87" s="113">
        <f>SUM(D88:D92)+D96</f>
        <v>50326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>
        <f t="shared" si="5"/>
        <v>0</v>
      </c>
      <c r="E88" s="113">
        <f t="shared" si="2"/>
        <v>0</v>
      </c>
      <c r="F88" s="161"/>
    </row>
    <row r="89" spans="1:6">
      <c r="A89" s="329" t="s">
        <v>721</v>
      </c>
      <c r="B89" s="114" t="s">
        <v>722</v>
      </c>
      <c r="C89" s="162">
        <v>17022</v>
      </c>
      <c r="D89" s="162">
        <f t="shared" si="5"/>
        <v>17022</v>
      </c>
      <c r="E89" s="113">
        <f t="shared" si="2"/>
        <v>0</v>
      </c>
      <c r="F89" s="161"/>
    </row>
    <row r="90" spans="1:6">
      <c r="A90" s="329" t="s">
        <v>723</v>
      </c>
      <c r="B90" s="114" t="s">
        <v>724</v>
      </c>
      <c r="C90" s="162">
        <v>23009</v>
      </c>
      <c r="D90" s="162">
        <f t="shared" si="5"/>
        <v>23009</v>
      </c>
      <c r="E90" s="113">
        <f t="shared" si="2"/>
        <v>0</v>
      </c>
      <c r="F90" s="161"/>
    </row>
    <row r="91" spans="1:6">
      <c r="A91" s="329" t="s">
        <v>725</v>
      </c>
      <c r="B91" s="114" t="s">
        <v>726</v>
      </c>
      <c r="C91" s="162">
        <v>7928</v>
      </c>
      <c r="D91" s="162">
        <f t="shared" si="5"/>
        <v>7928</v>
      </c>
      <c r="E91" s="113">
        <f t="shared" si="2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885</v>
      </c>
      <c r="D92" s="115">
        <f>SUM(D93:D95)</f>
        <v>885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203</v>
      </c>
      <c r="D93" s="162">
        <f t="shared" si="5"/>
        <v>203</v>
      </c>
      <c r="E93" s="113">
        <f t="shared" si="2"/>
        <v>0</v>
      </c>
      <c r="F93" s="161"/>
    </row>
    <row r="94" spans="1:6">
      <c r="A94" s="329" t="s">
        <v>637</v>
      </c>
      <c r="B94" s="114" t="s">
        <v>731</v>
      </c>
      <c r="C94" s="162">
        <v>0</v>
      </c>
      <c r="D94" s="162">
        <f t="shared" si="5"/>
        <v>0</v>
      </c>
      <c r="E94" s="113">
        <f t="shared" si="2"/>
        <v>0</v>
      </c>
      <c r="F94" s="161"/>
    </row>
    <row r="95" spans="1:6">
      <c r="A95" s="329" t="s">
        <v>641</v>
      </c>
      <c r="B95" s="114" t="s">
        <v>732</v>
      </c>
      <c r="C95" s="162">
        <v>682</v>
      </c>
      <c r="D95" s="162">
        <f t="shared" si="5"/>
        <v>682</v>
      </c>
      <c r="E95" s="113">
        <f t="shared" si="2"/>
        <v>0</v>
      </c>
      <c r="F95" s="161"/>
    </row>
    <row r="96" spans="1:6">
      <c r="A96" s="329" t="s">
        <v>733</v>
      </c>
      <c r="B96" s="114" t="s">
        <v>734</v>
      </c>
      <c r="C96" s="162">
        <v>1482</v>
      </c>
      <c r="D96" s="162">
        <f t="shared" si="5"/>
        <v>1482</v>
      </c>
      <c r="E96" s="113">
        <f t="shared" si="2"/>
        <v>0</v>
      </c>
      <c r="F96" s="161"/>
    </row>
    <row r="97" spans="1:8">
      <c r="A97" s="329" t="s">
        <v>735</v>
      </c>
      <c r="B97" s="114" t="s">
        <v>736</v>
      </c>
      <c r="C97" s="162">
        <v>1067</v>
      </c>
      <c r="D97" s="162">
        <f t="shared" si="5"/>
        <v>1067</v>
      </c>
      <c r="E97" s="113">
        <f t="shared" si="2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65759</v>
      </c>
      <c r="D98" s="384">
        <f>D87+D82+D77+D73+D97</f>
        <v>65759</v>
      </c>
      <c r="E98" s="384">
        <f>E87+E82+E77+E73+E97</f>
        <v>0</v>
      </c>
      <c r="F98" s="385">
        <f>F87+F82+F77+F73+F97</f>
        <v>116678</v>
      </c>
    </row>
    <row r="99" spans="1:8" ht="16.5" thickBot="1">
      <c r="A99" s="365" t="s">
        <v>739</v>
      </c>
      <c r="B99" s="366" t="s">
        <v>740</v>
      </c>
      <c r="C99" s="378">
        <f>C98+C70+C68</f>
        <v>85757</v>
      </c>
      <c r="D99" s="378">
        <f>D98+D70+D68</f>
        <v>65759</v>
      </c>
      <c r="E99" s="378">
        <f>E98+E70+E68</f>
        <v>19998</v>
      </c>
      <c r="F99" s="379">
        <f>F98+F70+F68</f>
        <v>116678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1296</v>
      </c>
      <c r="D106" s="241">
        <v>5558</v>
      </c>
      <c r="E106" s="241"/>
      <c r="F106" s="374">
        <f>C106+D106-E106</f>
        <v>6854</v>
      </c>
    </row>
    <row r="107" spans="1:8" ht="16.5" thickBot="1">
      <c r="A107" s="370" t="s">
        <v>752</v>
      </c>
      <c r="B107" s="375" t="s">
        <v>753</v>
      </c>
      <c r="C107" s="376">
        <f>SUM(C104:C106)</f>
        <v>1296</v>
      </c>
      <c r="D107" s="376">
        <f>SUM(D104:D106)</f>
        <v>5558</v>
      </c>
      <c r="E107" s="376">
        <f>SUM(E104:E106)</f>
        <v>0</v>
      </c>
      <c r="F107" s="377">
        <f>SUM(F104:F106)</f>
        <v>6854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1" t="s">
        <v>975</v>
      </c>
      <c r="B111" s="629">
        <f>pdeReportingDate</f>
        <v>45014</v>
      </c>
      <c r="C111" s="629"/>
      <c r="D111" s="629"/>
      <c r="E111" s="629"/>
      <c r="F111" s="629"/>
      <c r="G111" s="46"/>
      <c r="H111" s="46"/>
    </row>
    <row r="112" spans="1:8">
      <c r="A112" s="621"/>
      <c r="B112" s="629"/>
      <c r="C112" s="629"/>
      <c r="D112" s="629"/>
      <c r="E112" s="629"/>
      <c r="F112" s="629"/>
      <c r="G112" s="46"/>
      <c r="H112" s="46"/>
    </row>
    <row r="113" spans="1:8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>
      <c r="A114" s="622"/>
      <c r="B114" s="630"/>
      <c r="C114" s="630"/>
      <c r="D114" s="630"/>
      <c r="E114" s="630"/>
      <c r="F114" s="630"/>
      <c r="G114" s="68"/>
      <c r="H114" s="68"/>
    </row>
    <row r="115" spans="1:8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ОГНЯН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>
      <c r="A120" s="623"/>
      <c r="B120" s="628"/>
      <c r="C120" s="628"/>
      <c r="D120" s="628"/>
      <c r="E120" s="628"/>
      <c r="F120" s="628"/>
      <c r="G120" s="623"/>
      <c r="H120" s="623"/>
    </row>
    <row r="121" spans="1:8">
      <c r="A121" s="623"/>
      <c r="B121" s="628"/>
      <c r="C121" s="628"/>
      <c r="D121" s="628"/>
      <c r="E121" s="628"/>
      <c r="F121" s="628"/>
      <c r="G121" s="623"/>
      <c r="H121" s="623"/>
    </row>
    <row r="122" spans="1:8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3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273018857</v>
      </c>
      <c r="D13" s="399"/>
      <c r="E13" s="399"/>
      <c r="F13" s="399">
        <v>154560</v>
      </c>
      <c r="G13" s="399"/>
      <c r="H13" s="399">
        <v>1125</v>
      </c>
      <c r="I13" s="400">
        <f>F13+G13-H13</f>
        <v>153435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376760762</v>
      </c>
      <c r="D17" s="399"/>
      <c r="E17" s="399"/>
      <c r="F17" s="399">
        <v>10878</v>
      </c>
      <c r="G17" s="399"/>
      <c r="H17" s="399"/>
      <c r="I17" s="400">
        <f t="shared" si="0"/>
        <v>10878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649779619</v>
      </c>
      <c r="D18" s="406">
        <f t="shared" si="1"/>
        <v>0</v>
      </c>
      <c r="E18" s="406">
        <f t="shared" si="1"/>
        <v>0</v>
      </c>
      <c r="F18" s="406">
        <f t="shared" si="1"/>
        <v>165438</v>
      </c>
      <c r="G18" s="406">
        <f t="shared" si="1"/>
        <v>0</v>
      </c>
      <c r="H18" s="406">
        <f t="shared" si="1"/>
        <v>1125</v>
      </c>
      <c r="I18" s="407">
        <f t="shared" si="0"/>
        <v>164313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13479188</v>
      </c>
      <c r="D21" s="399"/>
      <c r="E21" s="399"/>
      <c r="F21" s="399"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45014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34</vt:i4>
      </vt:variant>
    </vt:vector>
  </HeadingPairs>
  <TitlesOfParts>
    <vt:vector size="5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Полша</vt:lpstr>
      <vt:lpstr>Справка 8.4 САЩ</vt:lpstr>
      <vt:lpstr>Справка 8.5 Украйна</vt:lpstr>
      <vt:lpstr>Справка 8.6 Сърбия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IROffice</cp:lastModifiedBy>
  <cp:lastPrinted>2023-03-24T13:57:15Z</cp:lastPrinted>
  <dcterms:created xsi:type="dcterms:W3CDTF">2006-09-16T00:00:00Z</dcterms:created>
  <dcterms:modified xsi:type="dcterms:W3CDTF">2023-03-27T07:12:03Z</dcterms:modified>
</cp:coreProperties>
</file>