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<sst xmlns="http://schemas.openxmlformats.org/spreadsheetml/2006/main" count="4343" uniqueCount="1024">
  <si>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</si>
  <si>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</si>
  <si>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</si>
  <si>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</si>
  <si>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</si>
  <si>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</si>
  <si>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</si>
  <si>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</si>
  <si>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</si>
  <si>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</si>
  <si>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</si>
  <si>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</si>
  <si>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</si>
  <si>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</si>
  <si>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</si>
  <si>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</si>
  <si>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</si>
  <si>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</si>
  <si>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</si>
  <si>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</si>
  <si>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</si>
  <si>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</si>
  <si>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</si>
  <si>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</si>
  <si>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</si>
  <si>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</si>
  <si>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</si>
  <si>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</si>
  <si>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</si>
  <si>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</si>
  <si>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</si>
  <si>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</si>
  <si>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</si>
  <si>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</si>
  <si>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</si>
  <si>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</si>
  <si>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</si>
  <si>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</si>
  <si>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</si>
  <si>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</si>
  <si>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</si>
  <si>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</si>
  <si>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</si>
  <si>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</si>
  <si>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</si>
  <si>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</si>
  <si>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</si>
  <si>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</si>
  <si>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</si>
  <si>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</si>
  <si>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</si>
  <si>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</si>
  <si>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</si>
  <si>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</si>
  <si>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</si>
  <si>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</si>
  <si>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</si>
  <si>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</si>
  <si>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</si>
  <si>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</si>
  <si>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</si>
  <si>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</si>
  <si>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</si>
  <si>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</si>
  <si>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</si>
  <si>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</si>
  <si>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</si>
  <si>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</si>
  <si>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</si>
  <si>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</si>
  <si>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</si>
  <si>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</si>
  <si>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</si>
  <si>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</si>
  <si>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</si>
  <si>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</si>
  <si>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</si>
  <si>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</si>
  <si>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</si>
  <si>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</si>
  <si>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</si>
  <si>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</si>
  <si>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</si>
  <si>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</si>
  <si>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</si>
  <si>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</si>
  <si>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</si>
  <si>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</si>
  <si>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</si>
  <si>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</si>
  <si>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</si>
  <si>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</si>
  <si>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</si>
  <si>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</si>
  <si>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</si>
  <si>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</si>
  <si>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</si>
  <si>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</si>
  <si>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</si>
  <si>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</si>
  <si>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</si>
  <si>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</si>
  <si>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</si>
  <si>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</si>
  <si>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</si>
  <si>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</si>
  <si>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</si>
  <si>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</si>
  <si>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</si>
  <si>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</si>
  <si>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</si>
  <si>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</si>
  <si>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</si>
  <si>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</si>
  <si>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</si>
  <si>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</si>
  <si>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</si>
  <si>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</si>
  <si>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</si>
  <si>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</si>
  <si>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</si>
  <si>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</si>
  <si>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</si>
  <si>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</si>
  <si>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</si>
  <si>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</si>
  <si>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</si>
  <si>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</si>
  <si>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</si>
  <si>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</si>
  <si>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</si>
  <si>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</si>
  <si>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</si>
  <si>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</si>
  <si>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</si>
  <si>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</si>
  <si>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</si>
  <si>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</si>
  <si>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</si>
  <si>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</si>
  <si>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</si>
  <si>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</si>
  <si>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</si>
  <si>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</si>
  <si>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</si>
  <si>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</si>
  <si>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</si>
  <si>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</si>
  <si>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</si>
  <si>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</si>
  <si>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</si>
  <si>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</si>
  <si>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</si>
  <si>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</si>
  <si>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</si>
  <si>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</si>
  <si>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</si>
  <si>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</si>
  <si>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</si>
  <si>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</si>
  <si>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</si>
  <si>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</si>
  <si>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</si>
  <si>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</si>
  <si>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</si>
  <si>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</si>
  <si>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</si>
  <si>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</si>
  <si>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</si>
  <si>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</si>
  <si>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</si>
  <si>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</si>
  <si>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</si>
  <si>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</si>
  <si>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</si>
  <si>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</si>
  <si>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</si>
  <si>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</si>
  <si>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</si>
  <si>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</si>
  <si>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</si>
  <si>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</si>
  <si>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</si>
  <si>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</si>
  <si>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</si>
  <si>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</si>
  <si>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</si>
  <si>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</si>
  <si>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</si>
  <si>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</si>
  <si>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</si>
  <si>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</si>
  <si>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</si>
  <si>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</si>
  <si>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</si>
  <si>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</si>
  <si>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</si>
  <si>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</si>
  <si>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</si>
  <si>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</si>
  <si>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</si>
  <si>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</si>
  <si>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</si>
  <si>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</si>
  <si>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</si>
  <si>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</si>
  <si>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</si>
  <si>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</si>
  <si>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</si>
  <si>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</si>
  <si>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</si>
  <si>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</si>
  <si>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</si>
  <si>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</si>
  <si>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</si>
  <si>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</si>
  <si>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</si>
  <si>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</si>
  <si>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</si>
  <si>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</si>
  <si>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</si>
  <si>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</si>
  <si>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</si>
  <si>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</si>
  <si>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</si>
  <si>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</si>
  <si>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</si>
  <si>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</si>
  <si>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</si>
  <si>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</si>
  <si>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</si>
  <si>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</si>
  <si>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</si>
  <si>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</si>
  <si>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</si>
  <si>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</si>
  <si>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</si>
  <si>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</si>
  <si>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</si>
  <si>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</si>
  <si>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</si>
  <si>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</si>
  <si>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</si>
  <si>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</si>
  <si>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</si>
  <si>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</si>
  <si>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</si>
  <si>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</si>
  <si>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</si>
  <si>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</si>
  <si>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</si>
  <si>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</si>
  <si>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</si>
  <si>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</si>
  <si>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</si>
  <si>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</si>
  <si>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</si>
  <si>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</si>
  <si>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</si>
  <si>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</si>
  <si>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</si>
  <si>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</si>
  <si>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</si>
  <si>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</si>
  <si>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</si>
  <si>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</si>
  <si>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</si>
  <si>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</si>
  <si>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</si>
  <si>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</si>
  <si>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</si>
  <si>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</si>
  <si>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</si>
  <si>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</si>
  <si>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</si>
  <si>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</si>
  <si>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</si>
  <si>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</si>
  <si>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</si>
  <si>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</si>
  <si>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</si>
  <si>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</si>
  <si>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</si>
  <si>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</si>
  <si>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</si>
  <si>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</si>
  <si>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</si>
  <si>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</si>
  <si>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</si>
  <si>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</si>
  <si>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</si>
  <si>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</si>
  <si>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</si>
  <si>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</si>
  <si>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</si>
  <si>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</si>
  <si>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</si>
  <si>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</si>
  <si>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</si>
  <si>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</si>
  <si>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</si>
  <si>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</si>
  <si>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</si>
  <si>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</si>
  <si>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</si>
  <si>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</si>
  <si>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</si>
  <si>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</si>
  <si>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</si>
  <si>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</si>
  <si>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</si>
  <si>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</si>
  <si>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</si>
  <si>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</si>
  <si>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</si>
  <si>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</si>
  <si>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</si>
  <si>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</si>
  <si>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</si>
  <si>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</si>
  <si>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</si>
  <si>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</si>
  <si>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</si>
  <si>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</si>
  <si>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</si>
  <si>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</si>
  <si>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</si>
  <si>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</si>
  <si>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</si>
  <si>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</si>
  <si>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</si>
  <si>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</si>
  <si>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</si>
  <si>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</si>
  <si>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</si>
  <si>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</si>
  <si>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</si>
  <si>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</si>
  <si>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</si>
  <si>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</si>
  <si>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</si>
  <si>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</si>
  <si>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</si>
  <si>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</si>
  <si>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</si>
  <si>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</si>
  <si>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</si>
  <si>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</si>
  <si>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</si>
  <si>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</si>
  <si>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</si>
  <si>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</si>
  <si>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</si>
  <si>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</si>
  <si>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</si>
  <si>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</si>
  <si>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</si>
  <si>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</si>
  <si>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</si>
  <si>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</si>
  <si>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</si>
  <si>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</si>
  <si>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</si>
  <si>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</si>
  <si>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</si>
  <si>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</si>
  <si>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</si>
  <si>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</si>
  <si>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</si>
  <si>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</si>
  <si>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</si>
  <si>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</si>
  <si>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</si>
  <si>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</si>
  <si>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</si>
  <si>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</si>
  <si>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</si>
  <si>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</si>
  <si>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</si>
  <si>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</si>
  <si>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</si>
  <si>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</si>
  <si>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</si>
  <si>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</si>
  <si>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</si>
  <si>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</si>
  <si>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</si>
  <si>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</si>
  <si>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</si>
  <si>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</si>
  <si>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</si>
  <si>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</si>
  <si>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</si>
  <si>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</si>
  <si>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</si>
  <si>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</si>
  <si>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</si>
  <si>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</si>
  <si>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</si>
  <si>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</si>
  <si>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</si>
  <si>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</si>
  <si>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</si>
  <si>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</si>
  <si>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</si>
  <si>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</si>
  <si>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</si>
  <si>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</si>
  <si>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</si>
  <si>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</si>
  <si>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</si>
  <si>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</si>
  <si>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</si>
  <si>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</si>
  <si>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</si>
  <si>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</si>
  <si>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</si>
  <si>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</si>
  <si>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</si>
  <si>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</si>
  <si>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</si>
  <si>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</si>
  <si>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</si>
  <si>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</si>
  <si>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</si>
  <si>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</si>
  <si>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</si>
  <si>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</si>
  <si>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</si>
  <si>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</si>
  <si>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</si>
  <si>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</si>
  <si>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</si>
  <si>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</si>
  <si>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</si>
  <si>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</si>
  <si>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</si>
  <si>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</si>
  <si>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</si>
  <si>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</si>
  <si>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</si>
  <si>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</si>
  <si>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</si>
  <si>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</si>
  <si>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</si>
  <si>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</si>
  <si>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</si>
  <si>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</si>
  <si>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</si>
  <si>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</si>
  <si>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</si>
  <si>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</si>
  <si>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</si>
  <si>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</si>
  <si>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</si>
  <si>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</si>
  <si>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</si>
  <si>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</si>
  <si>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</si>
  <si>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</si>
  <si>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</si>
  <si>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</si>
  <si>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</si>
  <si>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</si>
  <si>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</si>
  <si>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</si>
  <si>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</si>
  <si>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</si>
  <si>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</si>
  <si>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</si>
  <si>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</si>
  <si>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</si>
  <si>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</si>
  <si>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</si>
  <si>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</si>
  <si>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</si>
  <si>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</si>
  <si>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</si>
  <si>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</si>
  <si>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</si>
  <si>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</si>
  <si>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</si>
  <si>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</si>
  <si>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</si>
  <si>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</si>
  <si>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</si>
  <si>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</si>
  <si>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</si>
  <si>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</si>
  <si>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</si>
  <si>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</si>
  <si>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</si>
  <si>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</si>
  <si>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</si>
  <si>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</si>
  <si>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</si>
  <si>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</si>
  <si>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</si>
  <si>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</si>
  <si>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</si>
  <si>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</si>
  <si>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</si>
  <si>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</si>
  <si>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</si>
  <si>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</si>
  <si>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</si>
  <si>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</si>
  <si>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</si>
  <si>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</si>
  <si>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</si>
  <si>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</si>
  <si>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</si>
  <si>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</si>
  <si>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</si>
  <si>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</si>
  <si>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</si>
  <si>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</si>
  <si>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</si>
  <si>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</si>
  <si>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</si>
  <si>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</si>
  <si>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</si>
  <si>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</si>
  <si>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</si>
  <si>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</si>
  <si>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</si>
  <si>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</si>
  <si>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</si>
  <si>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</si>
  <si>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</si>
  <si>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</si>
  <si>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</si>
  <si>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</si>
  <si>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</si>
  <si>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</si>
  <si>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</si>
  <si>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</si>
  <si>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</si>
  <si>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</si>
  <si>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</si>
  <si>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</si>
  <si>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</si>
  <si>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</si>
  <si>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</si>
  <si>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</si>
  <si>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</si>
  <si>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</si>
  <si>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</si>
  <si>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</si>
  <si>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</si>
  <si>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</si>
  <si>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</si>
  <si>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</si>
  <si>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</si>
  <si>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</si>
  <si>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</si>
  <si>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</si>
  <si>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</si>
  <si>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</si>
  <si>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</si>
  <si>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</si>
  <si>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</si>
  <si>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</si>
  <si>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</si>
  <si>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</si>
  <si>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</si>
  <si>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</si>
  <si>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</si>
  <si>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</si>
  <si>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</si>
  <si>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</si>
  <si>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</si>
  <si>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</si>
  <si>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</si>
  <si>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</si>
  <si>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</si>
  <si>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</si>
  <si>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</si>
  <si>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</si>
  <si>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</si>
  <si>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</si>
  <si>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</si>
  <si>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</si>
  <si>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</si>
  <si>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</si>
  <si>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</si>
  <si>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</si>
  <si>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</si>
  <si>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</si>
  <si>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</si>
  <si>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</si>
  <si>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</si>
  <si>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</si>
  <si>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</si>
  <si>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</si>
  <si>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</si>
  <si>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</si>
  <si>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</si>
  <si>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</si>
  <si>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</si>
  <si>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</si>
  <si>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</si>
  <si>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</si>
  <si>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</si>
  <si>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</si>
  <si>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</si>
  <si>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</si>
  <si>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</si>
  <si>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</si>
  <si>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</si>
  <si>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</si>
  <si>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</si>
  <si>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</si>
  <si>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</si>
  <si>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</si>
  <si>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</si>
  <si>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</si>
  <si>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</si>
  <si>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</si>
  <si>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</si>
  <si>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</si>
  <si>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</si>
  <si>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</si>
  <si>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</si>
  <si>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</si>
  <si>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</si>
  <si>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</si>
  <si>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</si>
  <si>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</si>
  <si>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</si>
  <si>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</si>
  <si>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</si>
  <si>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</si>
  <si>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</si>
  <si>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</si>
  <si>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</si>
  <si>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</si>
  <si>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</si>
  <si>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</si>
  <si>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</si>
  <si>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</si>
  <si>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</si>
  <si>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</si>
  <si>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</si>
  <si>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</si>
  <si>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</si>
  <si>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</si>
  <si>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</si>
  <si>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</si>
  <si>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</si>
  <si>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</si>
  <si>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</si>
  <si>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</si>
  <si>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</si>
  <si>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</si>
  <si>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</si>
  <si>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</si>
  <si>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</si>
  <si>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</si>
  <si>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</si>
  <si>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</si>
  <si>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</si>
  <si>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</si>
  <si>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</si>
  <si>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</si>
  <si>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</si>
  <si>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</si>
  <si>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</si>
  <si>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</si>
  <si>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</si>
  <si>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</si>
  <si>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</si>
  <si>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</si>
  <si>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</si>
  <si>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</si>
  <si>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</si>
  <si>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</si>
  <si>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</si>
  <si>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</si>
  <si>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</si>
  <si>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</si>
  <si>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</si>
  <si>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</si>
  <si>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</si>
  <si>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</si>
  <si>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</si>
  <si>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</si>
  <si>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</si>
  <si>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</si>
  <si>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</si>
  <si>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</si>
  <si>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</si>
  <si>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</si>
  <si>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</si>
  <si>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</si>
  <si>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</si>
  <si>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</si>
  <si>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</si>
  <si>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</si>
  <si>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</si>
  <si>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</si>
  <si>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</si>
  <si>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</si>
  <si>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</si>
  <si>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</si>
  <si>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</si>
  <si>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</si>
  <si>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</si>
  <si>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</si>
  <si>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</si>
  <si>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</si>
  <si>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</si>
  <si>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</si>
  <si>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</si>
  <si>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</si>
  <si>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</si>
  <si>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</si>
  <si>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</si>
  <si>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</si>
  <si>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</si>
  <si>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</si>
  <si>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</si>
  <si>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</si>
  <si>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</si>
  <si>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</si>
  <si>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</si>
  <si>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</si>
  <si>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</si>
  <si>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</si>
  <si>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</si>
  <si>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</si>
  <si>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</si>
  <si>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</si>
  <si>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</si>
  <si>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</si>
  <si>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</si>
  <si>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</si>
  <si>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</si>
  <si>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</si>
  <si>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</si>
  <si>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</si>
  <si>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</si>
  <si>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</si>
  <si>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</si>
  <si>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</si>
  <si>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</si>
  <si>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</si>
  <si>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</si>
  <si>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</si>
  <si>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</si>
  <si>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</si>
  <si>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</si>
  <si>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</si>
  <si>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</si>
  <si>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</si>
  <si>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</si>
  <si>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</si>
  <si>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</si>
  <si>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</si>
  <si>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</si>
  <si>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</si>
  <si>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</si>
  <si>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</si>
  <si>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</si>
  <si>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</si>
  <si>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</si>
  <si>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</si>
  <si>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</si>
  <si>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</si>
  <si>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</si>
  <si>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</si>
  <si>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</si>
  <si>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</si>
  <si>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</si>
  <si>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</si>
  <si>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</si>
  <si>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</si>
  <si>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</si>
  <si>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</si>
  <si>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</si>
  <si>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</si>
  <si>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</si>
  <si>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</si>
  <si>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</si>
  <si>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</si>
  <si>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</si>
  <si>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</si>
  <si>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</si>
  <si>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</si>
  <si>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</si>
  <si>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</si>
  <si>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</si>
  <si>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</si>
  <si>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</si>
  <si>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</si>
  <si>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</si>
  <si>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</si>
  <si>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</si>
  <si>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</si>
  <si>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</si>
  <si>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</si>
  <si>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</si>
  <si>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</si>
  <si>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</si>
  <si>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</si>
  <si>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</si>
  <si>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</si>
  <si>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</si>
  <si>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</si>
  <si>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</si>
  <si>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</si>
  <si>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</si>
  <si>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</si>
  <si>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</si>
  <si>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</si>
  <si>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</si>
  <si>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</si>
  <si>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</si>
  <si>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</si>
  <si>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</si>
  <si>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</si>
  <si>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</si>
  <si>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</si>
  <si>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</si>
  <si>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</si>
  <si>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</si>
  <si>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</si>
  <si>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</si>
  <si>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</si>
  <si>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</si>
  <si>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</si>
  <si>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</si>
  <si>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</si>
  <si>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</si>
  <si>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</si>
  <si>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</si>
  <si>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</si>
  <si>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</si>
  <si>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</si>
  <si>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</si>
  <si>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</si>
  <si>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</si>
  <si>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</si>
  <si>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</si>
  <si>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</si>
  <si>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</si>
  <si>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</si>
  <si>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</si>
  <si>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</si>
  <si>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</si>
  <si>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</si>
  <si>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</si>
  <si>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</si>
  <si>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</si>
  <si>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</si>
  <si>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</si>
  <si>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</si>
  <si>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</si>
  <si>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</si>
  <si>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</si>
  <si>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</si>
  <si>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</si>
  <si>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</si>
  <si>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</si>
  <si>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</si>
  <si>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</si>
  <si>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</si>
  <si>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</si>
  <si>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</si>
  <si>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</si>
  <si>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</si>
  <si>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</si>
  <si>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</si>
  <si>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</si>
  <si>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</si>
  <si>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</si>
  <si>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</si>
  <si>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</si>
  <si>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</si>
  <si>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</si>
  <si>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</si>
  <si>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</si>
  <si>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</si>
  <si>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</si>
  <si>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</si>
  <si>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</si>
  <si>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</si>
  <si>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</si>
  <si>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</si>
  <si>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</si>
  <si>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</si>
  <si>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</si>
  <si>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</si>
  <si>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</si>
  <si>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</si>
  <si>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</si>
  <si>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</si>
  <si>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</si>
  <si>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</si>
  <si>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</si>
  <si>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</si>
  <si>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</si>
  <si>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</si>
  <si>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</si>
  <si>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</si>
  <si>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</si>
  <si>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</si>
  <si>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</si>
  <si>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</si>
  <si>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</si>
  <si>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</si>
  <si>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</si>
  <si>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</si>
  <si>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</si>
  <si>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</si>
  <si>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</si>
  <si>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</si>
  <si>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</si>
  <si>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</si>
  <si>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</si>
  <si>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</si>
  <si>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</si>
  <si>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</si>
  <si>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</si>
  <si>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</si>
  <si>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</si>
  <si>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</si>
  <si>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</si>
  <si>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</si>
  <si>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</si>
  <si>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</si>
  <si>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</si>
  <si>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</si>
  <si>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</si>
  <si>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</si>
  <si>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</si>
  <si>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</si>
  <si>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</si>
  <si>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</si>
  <si>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</si>
  <si>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</si>
  <si>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</si>
  <si>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</si>
  <si>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</si>
  <si>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</si>
  <si>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</si>
  <si>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</si>
  <si>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</si>
  <si>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</si>
  <si>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</si>
  <si>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</si>
  <si>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</si>
  <si>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</si>
  <si>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</si>
  <si>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</si>
  <si>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</si>
  <si>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</si>
  <si>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</si>
  <si>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</si>
  <si>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</si>
  <si>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</si>
  <si>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</si>
  <si>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</si>
  <si>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</si>
  <si>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</si>
  <si>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</si>
  <si>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</si>
  <si>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</si>
  <si>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</si>
  <si>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</si>
  <si>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</si>
  <si>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</si>
  <si>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</si>
  <si>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</si>
  <si>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</si>
  <si>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</si>
  <si>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</si>
  <si>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</si>
  <si>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</si>
  <si>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</si>
  <si>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</si>
  <si>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</si>
  <si>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</si>
  <si>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</si>
  <si>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</si>
  <si>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</si>
  <si>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</si>
  <si>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</si>
  <si>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</si>
  <si>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</si>
  <si>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</si>
  <si>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</si>
  <si>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</si>
  <si>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</si>
  <si>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</si>
  <si>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</si>
  <si>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</si>
  <si>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</si>
  <si>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</si>
  <si>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</si>
  <si>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Христов Стоянов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</si>
  <si>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</si>
  <si>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</si>
  <si>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</si>
  <si>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</si>
  <si>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</si>
  <si>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</si>
  <si>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</si>
  <si>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</si>
  <si>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</si>
  <si>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</si>
  <si>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</si>
  <si>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</si>
  <si>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</si>
  <si>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</si>
  <si>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</si>
  <si>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</si>
  <si>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</si>
  <si>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</si>
  <si>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</si>
  <si>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</si>
  <si>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Хотел де Маск АД</t>
  </si>
  <si>
    <t>3. Фламинго Турс ЕООД</t>
  </si>
  <si>
    <t>2.Визит България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</si>
</sst>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  <numFmt numFmtId="197" formatCode="##0.0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5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49" fontId="4" fillId="40" borderId="51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70" applyNumberFormat="1" applyFont="1" applyFill="1" applyBorder="1" applyProtection="1">
      <alignment/>
      <protection locked="0"/>
    </xf>
    <xf numFmtId="49" fontId="23" fillId="40" borderId="52" xfId="55" applyNumberFormat="1" applyFont="1" applyFill="1" applyBorder="1" applyAlignment="1" applyProtection="1">
      <alignment/>
      <protection locked="0"/>
    </xf>
    <xf numFmtId="49" fontId="23" fillId="40" borderId="53" xfId="55" applyNumberFormat="1" applyFont="1" applyFill="1" applyBorder="1" applyAlignment="1" applyProtection="1">
      <alignment/>
      <protection locked="0"/>
    </xf>
    <xf numFmtId="49" fontId="23" fillId="40" borderId="51" xfId="55" applyNumberFormat="1" applyFont="1" applyFill="1" applyBorder="1" applyAlignment="1" applyProtection="1">
      <alignment wrapText="1"/>
      <protection locked="0"/>
    </xf>
    <xf numFmtId="0" fontId="24" fillId="40" borderId="51" xfId="63" applyFont="1" applyFill="1" applyBorder="1" applyAlignment="1" applyProtection="1">
      <alignment horizontal="left" vertical="center" wrapText="1"/>
      <protection locked="0"/>
    </xf>
    <xf numFmtId="49" fontId="4" fillId="40" borderId="51" xfId="63" applyNumberFormat="1" applyFont="1" applyFill="1" applyBorder="1" applyAlignment="1" applyProtection="1">
      <alignment horizontal="center" vertical="center" wrapText="1"/>
      <protection locked="0"/>
    </xf>
    <xf numFmtId="1" fontId="24" fillId="40" borderId="51" xfId="63" applyNumberFormat="1" applyFont="1" applyFill="1" applyBorder="1" applyAlignment="1" applyProtection="1">
      <alignment horizontal="right" vertical="center" wrapText="1"/>
      <protection locked="0"/>
    </xf>
    <xf numFmtId="197" fontId="24" fillId="40" borderId="51" xfId="63" applyNumberFormat="1" applyFont="1" applyFill="1" applyBorder="1" applyAlignment="1" applyProtection="1">
      <alignment horizontal="center" vertical="center" wrapText="1"/>
      <protection locked="0"/>
    </xf>
    <xf numFmtId="2" fontId="24" fillId="40" borderId="5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51" xfId="63" applyFont="1" applyFill="1" applyBorder="1" applyAlignment="1" applyProtection="1">
      <alignment horizontal="left" vertical="center" wrapText="1"/>
      <protection locked="0"/>
    </xf>
    <xf numFmtId="196" fontId="4" fillId="40" borderId="54" xfId="66" applyNumberFormat="1" applyFont="1" applyFill="1" applyBorder="1" applyAlignment="1" applyProtection="1">
      <alignment vertical="top"/>
      <protection locked="0"/>
    </xf>
    <xf numFmtId="49" fontId="25" fillId="0" borderId="51" xfId="63" applyNumberFormat="1" applyFont="1" applyBorder="1" applyAlignment="1" applyProtection="1">
      <alignment horizontal="center" vertical="center" wrapText="1"/>
      <protection locked="0"/>
    </xf>
    <xf numFmtId="49" fontId="26" fillId="0" borderId="51" xfId="63" applyNumberFormat="1" applyFont="1" applyBorder="1" applyAlignment="1" applyProtection="1">
      <alignment horizontal="center" vertical="center" wrapText="1"/>
      <protection locked="0"/>
    </xf>
    <xf numFmtId="1" fontId="24" fillId="40" borderId="51" xfId="63" applyNumberFormat="1" applyFont="1" applyFill="1" applyBorder="1" applyAlignment="1" applyProtection="1">
      <alignment horizontal="center" vertical="center" wrapText="1"/>
      <protection locked="0"/>
    </xf>
    <xf numFmtId="196" fontId="4" fillId="40" borderId="51" xfId="66" applyNumberFormat="1" applyFont="1" applyFill="1" applyBorder="1" applyAlignment="1" applyProtection="1">
      <alignment horizontal="right"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1" customWidth="1"/>
    <col min="2" max="2" width="65.7109375" style="681" customWidth="1"/>
    <col min="3" max="26" width="9.140625" style="681" customWidth="1"/>
    <col min="27" max="27" width="9.8515625" style="681" bestFit="1" customWidth="1"/>
    <col min="28" max="16384" width="9.140625" style="681" customWidth="1"/>
  </cols>
  <sheetData>
    <row r="1" spans="1:27" ht="15.75">
      <c r="A1" s="1" t="s">
        <v>962</v>
      </c>
      <c r="B1" s="2"/>
      <c r="Z1" s="689">
        <v>1</v>
      </c>
      <c r="AA1" s="690">
        <f>IF(ISBLANK(_endDate),"",_endDate)</f>
        <v>45107</v>
      </c>
    </row>
    <row r="2" spans="1:27" ht="15.75">
      <c r="A2" s="680" t="s">
        <v>963</v>
      </c>
      <c r="B2" s="675"/>
      <c r="Z2" s="689">
        <v>2</v>
      </c>
      <c r="AA2" s="690">
        <f>IF(ISBLANK(_pdeReportingDate),"",_pdeReportingDate)</f>
        <v>45135</v>
      </c>
    </row>
    <row r="3" spans="1:27" ht="15.75">
      <c r="A3" s="676" t="s">
        <v>961</v>
      </c>
      <c r="B3" s="677"/>
      <c r="Z3" s="689">
        <v>3</v>
      </c>
      <c r="AA3" s="690" t="str">
        <f>IF(ISBLANK(_authorName),"",_authorName)</f>
        <v>Християн Христов Стоянов</v>
      </c>
    </row>
    <row r="4" spans="1:2" ht="15.75">
      <c r="A4" s="674" t="s">
        <v>987</v>
      </c>
      <c r="B4" s="675"/>
    </row>
    <row r="5" spans="1:2" ht="47.25">
      <c r="A5" s="678" t="s">
        <v>928</v>
      </c>
      <c r="B5" s="67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3">
        <v>44927</v>
      </c>
    </row>
    <row r="10" spans="1:2" ht="15.75">
      <c r="A10" s="7" t="s">
        <v>2</v>
      </c>
      <c r="B10" s="573">
        <v>45107</v>
      </c>
    </row>
    <row r="11" spans="1:2" ht="15.75">
      <c r="A11" s="7" t="s">
        <v>975</v>
      </c>
      <c r="B11" s="573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1" t="s">
        <v>989</v>
      </c>
    </row>
    <row r="15" spans="1:2" ht="15.75">
      <c r="A15" s="10" t="s">
        <v>967</v>
      </c>
      <c r="B15" s="692" t="s">
        <v>923</v>
      </c>
    </row>
    <row r="16" spans="1:2" ht="15.75">
      <c r="A16" s="7" t="s">
        <v>3</v>
      </c>
      <c r="B16" s="691" t="s">
        <v>990</v>
      </c>
    </row>
    <row r="17" spans="1:2" ht="15.75">
      <c r="A17" s="7" t="s">
        <v>920</v>
      </c>
      <c r="B17" s="691" t="s">
        <v>991</v>
      </c>
    </row>
    <row r="18" spans="1:2" ht="15.75">
      <c r="A18" s="7" t="s">
        <v>919</v>
      </c>
      <c r="B18" s="691" t="s">
        <v>992</v>
      </c>
    </row>
    <row r="19" spans="1:2" ht="15.75">
      <c r="A19" s="7" t="s">
        <v>4</v>
      </c>
      <c r="B19" s="691" t="s">
        <v>993</v>
      </c>
    </row>
    <row r="20" spans="1:2" ht="15.75">
      <c r="A20" s="7" t="s">
        <v>5</v>
      </c>
      <c r="B20" s="691" t="s">
        <v>994</v>
      </c>
    </row>
    <row r="21" spans="1:2" ht="15.75">
      <c r="A21" s="10" t="s">
        <v>6</v>
      </c>
      <c r="B21" s="692" t="s">
        <v>995</v>
      </c>
    </row>
    <row r="22" spans="1:2" ht="15.75">
      <c r="A22" s="10" t="s">
        <v>917</v>
      </c>
      <c r="B22" s="692" t="s">
        <v>996</v>
      </c>
    </row>
    <row r="23" spans="1:2" ht="15.75">
      <c r="A23" s="10" t="s">
        <v>7</v>
      </c>
      <c r="B23" s="693" t="s">
        <v>997</v>
      </c>
    </row>
    <row r="24" spans="1:2" ht="15.75">
      <c r="A24" s="10" t="s">
        <v>918</v>
      </c>
      <c r="B24" s="694" t="s">
        <v>998</v>
      </c>
    </row>
    <row r="25" spans="1:2" ht="31.5">
      <c r="A25" s="7" t="s">
        <v>921</v>
      </c>
      <c r="B25" s="695" t="s">
        <v>999</v>
      </c>
    </row>
    <row r="26" spans="1:2" ht="15.75">
      <c r="A26" s="10" t="s">
        <v>968</v>
      </c>
      <c r="B26" s="692" t="s">
        <v>1000</v>
      </c>
    </row>
    <row r="27" spans="1:2" ht="15.75">
      <c r="A27" s="10" t="s">
        <v>969</v>
      </c>
      <c r="B27" s="692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5" t="s">
        <v>933</v>
      </c>
      <c r="B1" s="656"/>
      <c r="C1" s="656"/>
      <c r="D1" s="656"/>
      <c r="E1" s="656"/>
      <c r="F1" s="656"/>
      <c r="G1" s="656"/>
      <c r="H1" s="656"/>
      <c r="I1" s="656"/>
      <c r="J1" s="657"/>
    </row>
    <row r="2" spans="1:10" ht="15.75">
      <c r="A2" s="656" t="str">
        <f>CONCATENATE("на информацията, въведена в справките на ",UPPER(pdeName))</f>
        <v>на информацията, въведена в справките на АЛБЕНА АД</v>
      </c>
      <c r="B2" s="656"/>
      <c r="C2" s="656"/>
      <c r="D2" s="656"/>
      <c r="E2" s="656"/>
      <c r="F2" s="656"/>
      <c r="G2" s="656"/>
      <c r="H2" s="656"/>
      <c r="I2" s="656"/>
      <c r="J2" s="657"/>
    </row>
    <row r="3" spans="1:10" ht="15.75">
      <c r="A3" s="656" t="str">
        <f>CONCATENATE("за периода от ",TEXT(startDate,"dd.mm.yyyy г.")," до ",TEXT(endDate,"dd.mm.yyyy г."))</f>
        <v>за периода от 01.01.2023 г. до 30.06.2023 г.</v>
      </c>
      <c r="B3" s="658"/>
      <c r="C3" s="658"/>
      <c r="D3" s="658"/>
      <c r="E3" s="658"/>
      <c r="F3" s="658"/>
      <c r="G3" s="658"/>
      <c r="H3" s="658"/>
      <c r="I3" s="658"/>
      <c r="J3" s="659"/>
    </row>
    <row r="5" spans="1:7" ht="25.5" customHeight="1">
      <c r="A5" s="662" t="s">
        <v>934</v>
      </c>
      <c r="B5" s="664" t="s">
        <v>936</v>
      </c>
      <c r="C5" s="665" t="s">
        <v>938</v>
      </c>
      <c r="D5" s="666" t="s">
        <v>940</v>
      </c>
      <c r="E5" s="665" t="s">
        <v>939</v>
      </c>
      <c r="F5" s="664" t="s">
        <v>937</v>
      </c>
      <c r="G5" s="663" t="s">
        <v>935</v>
      </c>
    </row>
    <row r="6" spans="1:7" ht="18.75" customHeight="1">
      <c r="A6" s="669" t="s">
        <v>982</v>
      </c>
      <c r="B6" s="660" t="s">
        <v>945</v>
      </c>
      <c r="C6" s="667">
        <f>'1-Баланс'!C95</f>
        <v>599597</v>
      </c>
      <c r="D6" s="668">
        <f aca="true" t="shared" si="0" ref="D6:D15">C6-E6</f>
        <v>0</v>
      </c>
      <c r="E6" s="667">
        <f>'1-Баланс'!G95</f>
        <v>599597</v>
      </c>
      <c r="F6" s="661" t="s">
        <v>946</v>
      </c>
      <c r="G6" s="669" t="s">
        <v>982</v>
      </c>
    </row>
    <row r="7" spans="1:7" ht="18.75" customHeight="1">
      <c r="A7" s="669" t="s">
        <v>982</v>
      </c>
      <c r="B7" s="660" t="s">
        <v>944</v>
      </c>
      <c r="C7" s="667">
        <f>'1-Баланс'!G37</f>
        <v>460470</v>
      </c>
      <c r="D7" s="668">
        <f t="shared" si="0"/>
        <v>458563</v>
      </c>
      <c r="E7" s="667">
        <f>'1-Баланс'!G18</f>
        <v>1907</v>
      </c>
      <c r="F7" s="661" t="s">
        <v>455</v>
      </c>
      <c r="G7" s="669" t="s">
        <v>982</v>
      </c>
    </row>
    <row r="8" spans="1:7" ht="18.75" customHeight="1">
      <c r="A8" s="669" t="s">
        <v>982</v>
      </c>
      <c r="B8" s="660" t="s">
        <v>942</v>
      </c>
      <c r="C8" s="667">
        <f>ABS('1-Баланс'!G32)-ABS('1-Баланс'!G33)</f>
        <v>19753</v>
      </c>
      <c r="D8" s="668">
        <f t="shared" si="0"/>
        <v>39506</v>
      </c>
      <c r="E8" s="667">
        <f>ABS('2-Отчет за доходите'!C44)-ABS('2-Отчет за доходите'!G44)</f>
        <v>-19753</v>
      </c>
      <c r="F8" s="661" t="s">
        <v>943</v>
      </c>
      <c r="G8" s="670" t="s">
        <v>984</v>
      </c>
    </row>
    <row r="9" spans="1:7" ht="18.75" customHeight="1">
      <c r="A9" s="669" t="s">
        <v>982</v>
      </c>
      <c r="B9" s="660" t="s">
        <v>948</v>
      </c>
      <c r="C9" s="667">
        <f>'1-Баланс'!D92</f>
        <v>937</v>
      </c>
      <c r="D9" s="668">
        <f t="shared" si="0"/>
        <v>0</v>
      </c>
      <c r="E9" s="667">
        <f>'3-Отчет за паричния поток'!C45</f>
        <v>937</v>
      </c>
      <c r="F9" s="661" t="s">
        <v>947</v>
      </c>
      <c r="G9" s="670" t="s">
        <v>983</v>
      </c>
    </row>
    <row r="10" spans="1:7" ht="18.75" customHeight="1">
      <c r="A10" s="669" t="s">
        <v>982</v>
      </c>
      <c r="B10" s="660" t="s">
        <v>949</v>
      </c>
      <c r="C10" s="667">
        <f>'1-Баланс'!C92</f>
        <v>2251</v>
      </c>
      <c r="D10" s="668">
        <f t="shared" si="0"/>
        <v>71</v>
      </c>
      <c r="E10" s="667">
        <f>'3-Отчет за паричния поток'!C46</f>
        <v>2180</v>
      </c>
      <c r="F10" s="661" t="s">
        <v>950</v>
      </c>
      <c r="G10" s="670" t="s">
        <v>983</v>
      </c>
    </row>
    <row r="11" spans="1:7" ht="18.75" customHeight="1">
      <c r="A11" s="669" t="s">
        <v>982</v>
      </c>
      <c r="B11" s="660" t="s">
        <v>944</v>
      </c>
      <c r="C11" s="667">
        <f>'1-Баланс'!G37</f>
        <v>460470</v>
      </c>
      <c r="D11" s="668">
        <f t="shared" si="0"/>
        <v>0</v>
      </c>
      <c r="E11" s="667">
        <f>'4-Отчет за собствения капитал'!L34</f>
        <v>460470</v>
      </c>
      <c r="F11" s="661" t="s">
        <v>951</v>
      </c>
      <c r="G11" s="670" t="s">
        <v>985</v>
      </c>
    </row>
    <row r="12" spans="1:7" ht="18.75" customHeight="1">
      <c r="A12" s="669" t="s">
        <v>982</v>
      </c>
      <c r="B12" s="660" t="s">
        <v>952</v>
      </c>
      <c r="C12" s="667">
        <f>'1-Баланс'!C36</f>
        <v>124118</v>
      </c>
      <c r="D12" s="668">
        <f t="shared" si="0"/>
        <v>-0.16999999999825377</v>
      </c>
      <c r="E12" s="667">
        <f>'Справка 5'!C27+'Справка 5'!C97</f>
        <v>124118.17</v>
      </c>
      <c r="F12" s="661" t="s">
        <v>956</v>
      </c>
      <c r="G12" s="670" t="s">
        <v>986</v>
      </c>
    </row>
    <row r="13" spans="1:7" ht="18.75" customHeight="1">
      <c r="A13" s="669" t="s">
        <v>982</v>
      </c>
      <c r="B13" s="660" t="s">
        <v>953</v>
      </c>
      <c r="C13" s="667">
        <f>'1-Баланс'!C37</f>
        <v>0</v>
      </c>
      <c r="D13" s="668">
        <f t="shared" si="0"/>
        <v>0</v>
      </c>
      <c r="E13" s="667">
        <f>'Справка 5'!C44+'Справка 5'!C114</f>
        <v>0</v>
      </c>
      <c r="F13" s="661" t="s">
        <v>957</v>
      </c>
      <c r="G13" s="670" t="s">
        <v>986</v>
      </c>
    </row>
    <row r="14" spans="1:7" ht="18.75" customHeight="1">
      <c r="A14" s="669" t="s">
        <v>982</v>
      </c>
      <c r="B14" s="660" t="s">
        <v>954</v>
      </c>
      <c r="C14" s="667">
        <f>'1-Баланс'!C38</f>
        <v>233</v>
      </c>
      <c r="D14" s="668">
        <f t="shared" si="0"/>
        <v>0</v>
      </c>
      <c r="E14" s="667">
        <f>'Справка 5'!C61+'Справка 5'!C131</f>
        <v>233</v>
      </c>
      <c r="F14" s="661" t="s">
        <v>958</v>
      </c>
      <c r="G14" s="670" t="s">
        <v>986</v>
      </c>
    </row>
    <row r="15" spans="1:7" ht="18.75" customHeight="1">
      <c r="A15" s="669" t="s">
        <v>982</v>
      </c>
      <c r="B15" s="660" t="s">
        <v>955</v>
      </c>
      <c r="C15" s="667">
        <f>'1-Баланс'!C39</f>
        <v>13</v>
      </c>
      <c r="D15" s="668">
        <f t="shared" si="0"/>
        <v>0</v>
      </c>
      <c r="E15" s="667">
        <f>'Справка 5'!C148+'Справка 5'!C78</f>
        <v>13</v>
      </c>
      <c r="F15" s="661" t="s">
        <v>959</v>
      </c>
      <c r="G15" s="670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3" t="s">
        <v>887</v>
      </c>
      <c r="B1" s="583" t="s">
        <v>882</v>
      </c>
      <c r="C1" s="583" t="s">
        <v>886</v>
      </c>
      <c r="D1" s="583" t="s">
        <v>883</v>
      </c>
    </row>
    <row r="2" spans="1:4" ht="24" customHeight="1">
      <c r="A2" s="638" t="s">
        <v>881</v>
      </c>
      <c r="B2" s="636"/>
      <c r="C2" s="636"/>
      <c r="D2" s="637"/>
    </row>
    <row r="3" spans="1:5" ht="31.5">
      <c r="A3" s="586">
        <v>1</v>
      </c>
      <c r="B3" s="584" t="s">
        <v>885</v>
      </c>
      <c r="C3" s="585" t="s">
        <v>884</v>
      </c>
      <c r="D3" s="635">
        <f>(ABS('1-Баланс'!G32)-ABS('1-Баланс'!G33))/'2-Отчет за доходите'!G16</f>
        <v>1.6478685242345874</v>
      </c>
      <c r="E3" s="639"/>
    </row>
    <row r="4" spans="1:4" ht="31.5">
      <c r="A4" s="586">
        <v>2</v>
      </c>
      <c r="B4" s="584" t="s">
        <v>911</v>
      </c>
      <c r="C4" s="585" t="s">
        <v>888</v>
      </c>
      <c r="D4" s="635">
        <f>(ABS('1-Баланс'!G32)-ABS('1-Баланс'!G33))/'1-Баланс'!G37</f>
        <v>0.04289747431971681</v>
      </c>
    </row>
    <row r="5" spans="1:4" ht="31.5">
      <c r="A5" s="586">
        <v>3</v>
      </c>
      <c r="B5" s="584" t="s">
        <v>889</v>
      </c>
      <c r="C5" s="585" t="s">
        <v>890</v>
      </c>
      <c r="D5" s="635">
        <f>(ABS('1-Баланс'!G32)-ABS('1-Баланс'!G33))/('1-Баланс'!G56+'1-Баланс'!G79)</f>
        <v>0.14197819258662947</v>
      </c>
    </row>
    <row r="6" spans="1:4" ht="31.5">
      <c r="A6" s="586">
        <v>4</v>
      </c>
      <c r="B6" s="584" t="s">
        <v>912</v>
      </c>
      <c r="C6" s="585" t="s">
        <v>891</v>
      </c>
      <c r="D6" s="635">
        <f>(ABS('1-Баланс'!G32)-ABS('1-Баланс'!G33))/('1-Баланс'!C95)</f>
        <v>0.03294379391491285</v>
      </c>
    </row>
    <row r="7" spans="1:4" ht="24" customHeight="1">
      <c r="A7" s="638" t="s">
        <v>892</v>
      </c>
      <c r="B7" s="636"/>
      <c r="C7" s="636"/>
      <c r="D7" s="637"/>
    </row>
    <row r="8" spans="1:4" ht="31.5">
      <c r="A8" s="586">
        <v>5</v>
      </c>
      <c r="B8" s="584" t="s">
        <v>893</v>
      </c>
      <c r="C8" s="585" t="s">
        <v>894</v>
      </c>
      <c r="D8" s="634">
        <f>'2-Отчет за доходите'!G36/'2-Отчет за доходите'!C36</f>
        <v>0.4087521326588644</v>
      </c>
    </row>
    <row r="9" spans="1:4" ht="24" customHeight="1">
      <c r="A9" s="638" t="s">
        <v>895</v>
      </c>
      <c r="B9" s="636"/>
      <c r="C9" s="636"/>
      <c r="D9" s="637"/>
    </row>
    <row r="10" spans="1:4" ht="31.5">
      <c r="A10" s="586">
        <v>6</v>
      </c>
      <c r="B10" s="584" t="s">
        <v>896</v>
      </c>
      <c r="C10" s="585" t="s">
        <v>897</v>
      </c>
      <c r="D10" s="634">
        <f>'1-Баланс'!C94/'1-Баланс'!G79</f>
        <v>0.40463723145215164</v>
      </c>
    </row>
    <row r="11" spans="1:4" ht="63">
      <c r="A11" s="586">
        <v>7</v>
      </c>
      <c r="B11" s="584" t="s">
        <v>898</v>
      </c>
      <c r="C11" s="585" t="s">
        <v>964</v>
      </c>
      <c r="D11" s="634">
        <f>('1-Баланс'!C76+'1-Баланс'!C85+'1-Баланс'!C92)/'1-Баланс'!G79</f>
        <v>0.2717262481953154</v>
      </c>
    </row>
    <row r="12" spans="1:4" ht="47.25">
      <c r="A12" s="586">
        <v>8</v>
      </c>
      <c r="B12" s="584" t="s">
        <v>899</v>
      </c>
      <c r="C12" s="585" t="s">
        <v>965</v>
      </c>
      <c r="D12" s="634">
        <f>('1-Баланс'!C85+'1-Баланс'!C92)/'1-Баланс'!G79</f>
        <v>0.04850561337729222</v>
      </c>
    </row>
    <row r="13" spans="1:4" ht="31.5">
      <c r="A13" s="586">
        <v>9</v>
      </c>
      <c r="B13" s="584" t="s">
        <v>900</v>
      </c>
      <c r="C13" s="585" t="s">
        <v>901</v>
      </c>
      <c r="D13" s="634">
        <f>'1-Баланс'!C92/'1-Баланс'!G79</f>
        <v>0.04850561337729222</v>
      </c>
    </row>
    <row r="14" spans="1:4" ht="24" customHeight="1">
      <c r="A14" s="638" t="s">
        <v>902</v>
      </c>
      <c r="B14" s="636"/>
      <c r="C14" s="636"/>
      <c r="D14" s="637"/>
    </row>
    <row r="15" spans="1:4" ht="31.5">
      <c r="A15" s="586">
        <v>10</v>
      </c>
      <c r="B15" s="584" t="s">
        <v>916</v>
      </c>
      <c r="C15" s="585" t="s">
        <v>903</v>
      </c>
      <c r="D15" s="634">
        <f>'2-Отчет за доходите'!G16/('1-Баланс'!C20+'1-Баланс'!C21+'1-Баланс'!C22+'1-Баланс'!C28+'1-Баланс'!C65)</f>
        <v>0.0281533673888791</v>
      </c>
    </row>
    <row r="16" spans="1:4" ht="31.5">
      <c r="A16" s="641">
        <v>11</v>
      </c>
      <c r="B16" s="584" t="s">
        <v>902</v>
      </c>
      <c r="C16" s="585" t="s">
        <v>915</v>
      </c>
      <c r="D16" s="642">
        <f>'2-Отчет за доходите'!G16/('1-Баланс'!C95)</f>
        <v>0.019991761132894262</v>
      </c>
    </row>
    <row r="17" spans="1:4" ht="24" customHeight="1">
      <c r="A17" s="638" t="s">
        <v>905</v>
      </c>
      <c r="B17" s="636"/>
      <c r="C17" s="636"/>
      <c r="D17" s="637"/>
    </row>
    <row r="18" spans="1:4" ht="31.5">
      <c r="A18" s="586">
        <v>12</v>
      </c>
      <c r="B18" s="584" t="s">
        <v>931</v>
      </c>
      <c r="C18" s="585" t="s">
        <v>904</v>
      </c>
      <c r="D18" s="634">
        <f>'1-Баланс'!G56/('1-Баланс'!G37+'1-Баланс'!G56)</f>
        <v>0.167609682026067</v>
      </c>
    </row>
    <row r="19" spans="1:4" ht="31.5">
      <c r="A19" s="586">
        <v>13</v>
      </c>
      <c r="B19" s="584" t="s">
        <v>932</v>
      </c>
      <c r="C19" s="585" t="s">
        <v>906</v>
      </c>
      <c r="D19" s="634">
        <f>D4/D5</f>
        <v>0.3021412904206572</v>
      </c>
    </row>
    <row r="20" spans="1:4" ht="31.5">
      <c r="A20" s="586">
        <v>14</v>
      </c>
      <c r="B20" s="584" t="s">
        <v>907</v>
      </c>
      <c r="C20" s="585" t="s">
        <v>908</v>
      </c>
      <c r="D20" s="634">
        <f>D6/D5</f>
        <v>0.23203418295955455</v>
      </c>
    </row>
    <row r="21" spans="1:5" ht="15.75">
      <c r="A21" s="586">
        <v>15</v>
      </c>
      <c r="B21" s="584" t="s">
        <v>909</v>
      </c>
      <c r="C21" s="585" t="s">
        <v>910</v>
      </c>
      <c r="D21" s="671">
        <f>'2-Отчет за доходите'!C37+'2-Отчет за доходите'!C25</f>
        <v>1312</v>
      </c>
      <c r="E21" s="688"/>
    </row>
    <row r="22" spans="1:4" ht="47.25">
      <c r="A22" s="586">
        <v>16</v>
      </c>
      <c r="B22" s="584" t="s">
        <v>913</v>
      </c>
      <c r="C22" s="585" t="s">
        <v>914</v>
      </c>
      <c r="D22" s="640">
        <f>D21/'1-Баланс'!G37</f>
        <v>0.0028492627098399463</v>
      </c>
    </row>
    <row r="23" spans="1:4" ht="31.5">
      <c r="A23" s="586">
        <v>17</v>
      </c>
      <c r="B23" s="584" t="s">
        <v>978</v>
      </c>
      <c r="C23" s="585" t="s">
        <v>979</v>
      </c>
      <c r="D23" s="640">
        <f>(D21+'2-Отчет за доходите'!C14)/'2-Отчет за доходите'!G31</f>
        <v>0.6528265963678969</v>
      </c>
    </row>
    <row r="24" spans="1:4" ht="31.5">
      <c r="A24" s="586">
        <v>18</v>
      </c>
      <c r="B24" s="584" t="s">
        <v>980</v>
      </c>
      <c r="C24" s="585" t="s">
        <v>981</v>
      </c>
      <c r="D24" s="640">
        <f>('1-Баланс'!G56+'1-Баланс'!G79)/(D21+'2-Отчет за доходите'!C14)</f>
        <v>15.605945036455413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4"/>
      <c r="F2" s="497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5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26776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5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289157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5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5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38997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5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3108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5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6193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5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13606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5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441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5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378278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5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41180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5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5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5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96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5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5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53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5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149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5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5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5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5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124364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5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124118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5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5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5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5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5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5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5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5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5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5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124364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5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36848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5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5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5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5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36848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5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5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5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580819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5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2716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5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5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3452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5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5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5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5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6168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5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7520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5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1130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5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919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5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5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32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5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589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5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5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169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5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10359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5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5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5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5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5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5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5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5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113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5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2067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5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71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5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5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2251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5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5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18778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5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599597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5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5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5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5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-2366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5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5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5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1907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5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5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5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216914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5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5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5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216487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5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319558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5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158758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5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158758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5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5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5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-19753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5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5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139005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5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460470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5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5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5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72549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5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5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2347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5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5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355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5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75251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5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851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5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119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5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16291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5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208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5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92720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5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4893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5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5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39663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5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15254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5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5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12943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5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7208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5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2635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5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1046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5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577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5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1184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5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5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45740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5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5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5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667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5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46407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5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599597</v>
      </c>
    </row>
    <row r="126" spans="3:6" s="493" customFormat="1" ht="15.75">
      <c r="C126" s="574"/>
      <c r="F126" s="497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5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3287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5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6305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5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7603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5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8612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5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1361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5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4437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5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5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490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5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5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5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32095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5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1312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5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5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2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5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0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5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1314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5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33409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5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5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5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5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33409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5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5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5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5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5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5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5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5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5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33409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5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5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6593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5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5163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5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5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11987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5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71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5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5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601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5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997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5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5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5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5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1598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5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13656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5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19753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5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5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5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13656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5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19753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5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19753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5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5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19753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5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33409</v>
      </c>
    </row>
    <row r="180" spans="3:6" s="493" customFormat="1" ht="15.75">
      <c r="C180" s="574"/>
      <c r="F180" s="497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5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28700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5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-11423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5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5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-6346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5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150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5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5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5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-109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5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-2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5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2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5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10972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5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-8047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5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5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-8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5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80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5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5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5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5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53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5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5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5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-7922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5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5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-391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5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4047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5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-4464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5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-9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5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-986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5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-4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5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5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-1807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5">
        <f t="shared" si="20"/>
        <v>45107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1243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5">
        <f t="shared" si="20"/>
        <v>45107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937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5">
        <f t="shared" si="20"/>
        <v>45107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2180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5">
        <f t="shared" si="20"/>
        <v>45107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2180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5">
        <f t="shared" si="20"/>
        <v>45107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71</v>
      </c>
    </row>
    <row r="217" spans="3:6" s="493" customFormat="1" ht="15.75">
      <c r="C217" s="574"/>
      <c r="F217" s="497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5">
        <f aca="true" t="shared" si="23" ref="C218:C281">endDate</f>
        <v>45107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5">
        <f t="shared" si="23"/>
        <v>45107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5">
        <f t="shared" si="23"/>
        <v>45107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5">
        <f t="shared" si="23"/>
        <v>45107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5">
        <f t="shared" si="23"/>
        <v>45107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5">
        <f t="shared" si="23"/>
        <v>45107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5">
        <f t="shared" si="23"/>
        <v>45107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5">
        <f t="shared" si="23"/>
        <v>45107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5">
        <f t="shared" si="23"/>
        <v>45107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5">
        <f t="shared" si="23"/>
        <v>45107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5">
        <f t="shared" si="23"/>
        <v>45107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5">
        <f t="shared" si="23"/>
        <v>45107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5">
        <f t="shared" si="23"/>
        <v>45107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5">
        <f t="shared" si="23"/>
        <v>45107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5">
        <f t="shared" si="23"/>
        <v>45107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5">
        <f t="shared" si="23"/>
        <v>45107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5">
        <f t="shared" si="23"/>
        <v>45107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5">
        <f t="shared" si="23"/>
        <v>45107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-391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5">
        <f t="shared" si="23"/>
        <v>45107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1907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5">
        <f t="shared" si="23"/>
        <v>45107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5">
        <f t="shared" si="23"/>
        <v>45107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5">
        <f t="shared" si="23"/>
        <v>45107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1907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5">
        <f t="shared" si="23"/>
        <v>45107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5">
        <f t="shared" si="23"/>
        <v>45107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5">
        <f t="shared" si="23"/>
        <v>45107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5">
        <f t="shared" si="23"/>
        <v>45107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5">
        <f t="shared" si="23"/>
        <v>45107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5">
        <f t="shared" si="23"/>
        <v>45107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5">
        <f t="shared" si="23"/>
        <v>45107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5">
        <f t="shared" si="23"/>
        <v>45107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5">
        <f t="shared" si="23"/>
        <v>45107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5">
        <f t="shared" si="23"/>
        <v>45107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5">
        <f t="shared" si="23"/>
        <v>45107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5">
        <f t="shared" si="23"/>
        <v>45107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5">
        <f t="shared" si="23"/>
        <v>45107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5">
        <f t="shared" si="23"/>
        <v>45107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5">
        <f t="shared" si="23"/>
        <v>45107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5">
        <f t="shared" si="23"/>
        <v>45107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5">
        <f t="shared" si="23"/>
        <v>45107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5">
        <f t="shared" si="23"/>
        <v>45107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5">
        <f t="shared" si="23"/>
        <v>45107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5">
        <f t="shared" si="23"/>
        <v>45107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5">
        <f t="shared" si="23"/>
        <v>45107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5">
        <f t="shared" si="23"/>
        <v>45107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5">
        <f t="shared" si="23"/>
        <v>45107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5">
        <f t="shared" si="23"/>
        <v>45107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5">
        <f t="shared" si="23"/>
        <v>45107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5">
        <f t="shared" si="23"/>
        <v>45107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5">
        <f t="shared" si="23"/>
        <v>45107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5">
        <f t="shared" si="23"/>
        <v>45107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5">
        <f t="shared" si="23"/>
        <v>45107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5">
        <f t="shared" si="23"/>
        <v>45107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5">
        <f t="shared" si="23"/>
        <v>45107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5">
        <f t="shared" si="23"/>
        <v>45107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5">
        <f t="shared" si="23"/>
        <v>45107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5">
        <f t="shared" si="23"/>
        <v>45107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5">
        <f t="shared" si="23"/>
        <v>45107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5">
        <f t="shared" si="23"/>
        <v>45107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5">
        <f t="shared" si="23"/>
        <v>45107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5">
        <f t="shared" si="23"/>
        <v>45107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5">
        <f t="shared" si="23"/>
        <v>45107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5">
        <f t="shared" si="23"/>
        <v>45107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5">
        <f t="shared" si="23"/>
        <v>45107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5">
        <f t="shared" si="23"/>
        <v>45107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5">
        <f aca="true" t="shared" si="26" ref="C282:C345">endDate</f>
        <v>45107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5">
        <f t="shared" si="26"/>
        <v>45107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5">
        <f t="shared" si="26"/>
        <v>45107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5">
        <f t="shared" si="26"/>
        <v>45107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5">
        <f t="shared" si="26"/>
        <v>45107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5">
        <f t="shared" si="26"/>
        <v>45107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5">
        <f t="shared" si="26"/>
        <v>45107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5">
        <f t="shared" si="26"/>
        <v>45107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5">
        <f t="shared" si="26"/>
        <v>45107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5">
        <f t="shared" si="26"/>
        <v>45107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5">
        <f t="shared" si="26"/>
        <v>45107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5">
        <f t="shared" si="26"/>
        <v>45107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5">
        <f t="shared" si="26"/>
        <v>45107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5">
        <f t="shared" si="26"/>
        <v>45107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5">
        <f t="shared" si="26"/>
        <v>45107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5">
        <f t="shared" si="26"/>
        <v>45107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5">
        <f t="shared" si="26"/>
        <v>45107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5">
        <f t="shared" si="26"/>
        <v>45107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5">
        <f t="shared" si="26"/>
        <v>45107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5">
        <f t="shared" si="26"/>
        <v>45107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5">
        <f t="shared" si="26"/>
        <v>45107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5">
        <f t="shared" si="26"/>
        <v>45107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5">
        <f t="shared" si="26"/>
        <v>45107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5">
        <f t="shared" si="26"/>
        <v>45107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5">
        <f t="shared" si="26"/>
        <v>45107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5">
        <f t="shared" si="26"/>
        <v>45107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5">
        <f t="shared" si="26"/>
        <v>45107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5">
        <f t="shared" si="26"/>
        <v>45107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5">
        <f t="shared" si="26"/>
        <v>45107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5">
        <f t="shared" si="26"/>
        <v>45107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5">
        <f t="shared" si="26"/>
        <v>45107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5">
        <f t="shared" si="26"/>
        <v>45107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5">
        <f t="shared" si="26"/>
        <v>45107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5">
        <f t="shared" si="26"/>
        <v>45107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5">
        <f t="shared" si="26"/>
        <v>45107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5">
        <f t="shared" si="26"/>
        <v>45107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5">
        <f t="shared" si="26"/>
        <v>45107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5">
        <f t="shared" si="26"/>
        <v>45107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5">
        <f t="shared" si="26"/>
        <v>45107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5">
        <f t="shared" si="26"/>
        <v>45107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5">
        <f t="shared" si="26"/>
        <v>45107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5">
        <f t="shared" si="26"/>
        <v>45107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5">
        <f t="shared" si="26"/>
        <v>45107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5">
        <f t="shared" si="26"/>
        <v>45107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5">
        <f t="shared" si="26"/>
        <v>45107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5">
        <f t="shared" si="26"/>
        <v>45107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5">
        <f t="shared" si="26"/>
        <v>45107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216487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5">
        <f t="shared" si="26"/>
        <v>45107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5">
        <f t="shared" si="26"/>
        <v>45107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5">
        <f t="shared" si="26"/>
        <v>45107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5">
        <f t="shared" si="26"/>
        <v>45107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216487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5">
        <f t="shared" si="26"/>
        <v>45107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5">
        <f t="shared" si="26"/>
        <v>45107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5">
        <f t="shared" si="26"/>
        <v>45107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5">
        <f t="shared" si="26"/>
        <v>45107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5">
        <f t="shared" si="26"/>
        <v>45107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5">
        <f t="shared" si="26"/>
        <v>45107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5">
        <f t="shared" si="26"/>
        <v>45107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5">
        <f t="shared" si="26"/>
        <v>45107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5">
        <f t="shared" si="26"/>
        <v>45107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5">
        <f t="shared" si="26"/>
        <v>45107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5">
        <f t="shared" si="26"/>
        <v>45107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5">
        <f t="shared" si="26"/>
        <v>45107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5">
        <f t="shared" si="26"/>
        <v>45107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5">
        <f aca="true" t="shared" si="29" ref="C346:C409">endDate</f>
        <v>45107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216487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5">
        <f t="shared" si="29"/>
        <v>45107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5">
        <f t="shared" si="29"/>
        <v>45107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5">
        <f t="shared" si="29"/>
        <v>45107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216487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5">
        <f t="shared" si="29"/>
        <v>45107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159222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5">
        <f t="shared" si="29"/>
        <v>45107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5">
        <f t="shared" si="29"/>
        <v>45107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5">
        <f t="shared" si="29"/>
        <v>45107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5">
        <f t="shared" si="29"/>
        <v>45107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159222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5">
        <f t="shared" si="29"/>
        <v>45107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-19753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5">
        <f t="shared" si="29"/>
        <v>45107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-464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5">
        <f t="shared" si="29"/>
        <v>45107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-464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5">
        <f t="shared" si="29"/>
        <v>45107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5">
        <f t="shared" si="29"/>
        <v>45107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5">
        <f t="shared" si="29"/>
        <v>45107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5">
        <f t="shared" si="29"/>
        <v>45107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5">
        <f t="shared" si="29"/>
        <v>45107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5">
        <f t="shared" si="29"/>
        <v>45107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5">
        <f t="shared" si="29"/>
        <v>45107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5">
        <f t="shared" si="29"/>
        <v>45107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5">
        <f t="shared" si="29"/>
        <v>45107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5">
        <f t="shared" si="29"/>
        <v>45107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5">
        <f t="shared" si="29"/>
        <v>45107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139005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5">
        <f t="shared" si="29"/>
        <v>45107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5">
        <f t="shared" si="29"/>
        <v>45107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5">
        <f t="shared" si="29"/>
        <v>45107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139005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5">
        <f t="shared" si="29"/>
        <v>45107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5">
        <f t="shared" si="29"/>
        <v>45107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5">
        <f t="shared" si="29"/>
        <v>45107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5">
        <f t="shared" si="29"/>
        <v>45107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5">
        <f t="shared" si="29"/>
        <v>45107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5">
        <f t="shared" si="29"/>
        <v>45107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5">
        <f t="shared" si="29"/>
        <v>45107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5">
        <f t="shared" si="29"/>
        <v>45107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5">
        <f t="shared" si="29"/>
        <v>45107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5">
        <f t="shared" si="29"/>
        <v>45107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5">
        <f t="shared" si="29"/>
        <v>45107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5">
        <f t="shared" si="29"/>
        <v>45107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5">
        <f t="shared" si="29"/>
        <v>45107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5">
        <f t="shared" si="29"/>
        <v>45107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5">
        <f t="shared" si="29"/>
        <v>45107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5">
        <f t="shared" si="29"/>
        <v>45107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5">
        <f t="shared" si="29"/>
        <v>45107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5">
        <f t="shared" si="29"/>
        <v>45107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5">
        <f t="shared" si="29"/>
        <v>45107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5">
        <f t="shared" si="29"/>
        <v>45107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5">
        <f t="shared" si="29"/>
        <v>45107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5">
        <f t="shared" si="29"/>
        <v>45107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5">
        <f t="shared" si="29"/>
        <v>45107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5">
        <f t="shared" si="29"/>
        <v>45107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5">
        <f t="shared" si="29"/>
        <v>45107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5">
        <f t="shared" si="29"/>
        <v>45107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5">
        <f t="shared" si="29"/>
        <v>45107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5">
        <f t="shared" si="29"/>
        <v>45107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5">
        <f t="shared" si="29"/>
        <v>45107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5">
        <f t="shared" si="29"/>
        <v>45107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5">
        <f t="shared" si="29"/>
        <v>45107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5">
        <f t="shared" si="29"/>
        <v>45107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5">
        <f t="shared" si="29"/>
        <v>45107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5">
        <f t="shared" si="29"/>
        <v>45107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5">
        <f t="shared" si="29"/>
        <v>45107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5">
        <f t="shared" si="29"/>
        <v>45107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5">
        <f t="shared" si="29"/>
        <v>45107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5">
        <f t="shared" si="29"/>
        <v>45107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5">
        <f aca="true" t="shared" si="32" ref="C410:C459">endDate</f>
        <v>45107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5">
        <f t="shared" si="32"/>
        <v>45107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5">
        <f t="shared" si="32"/>
        <v>45107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5">
        <f t="shared" si="32"/>
        <v>45107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5">
        <f t="shared" si="32"/>
        <v>45107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5">
        <f t="shared" si="32"/>
        <v>45107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5">
        <f t="shared" si="32"/>
        <v>45107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481078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5">
        <f t="shared" si="32"/>
        <v>45107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5">
        <f t="shared" si="32"/>
        <v>45107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5">
        <f t="shared" si="32"/>
        <v>45107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5">
        <f t="shared" si="32"/>
        <v>45107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481078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5">
        <f t="shared" si="32"/>
        <v>45107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-19753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5">
        <f t="shared" si="32"/>
        <v>45107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-464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5">
        <f t="shared" si="32"/>
        <v>45107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-464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5">
        <f t="shared" si="32"/>
        <v>45107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5">
        <f t="shared" si="32"/>
        <v>45107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5">
        <f t="shared" si="32"/>
        <v>45107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5">
        <f t="shared" si="32"/>
        <v>45107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5">
        <f t="shared" si="32"/>
        <v>45107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5">
        <f t="shared" si="32"/>
        <v>45107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5">
        <f t="shared" si="32"/>
        <v>45107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5">
        <f t="shared" si="32"/>
        <v>45107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5">
        <f t="shared" si="32"/>
        <v>45107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5">
        <f t="shared" si="32"/>
        <v>45107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-391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5">
        <f t="shared" si="32"/>
        <v>45107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460470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5">
        <f t="shared" si="32"/>
        <v>45107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5">
        <f t="shared" si="32"/>
        <v>45107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5">
        <f t="shared" si="32"/>
        <v>45107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460470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5">
        <f t="shared" si="32"/>
        <v>45107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5">
        <f t="shared" si="32"/>
        <v>45107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5">
        <f t="shared" si="32"/>
        <v>45107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5">
        <f t="shared" si="32"/>
        <v>45107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5">
        <f t="shared" si="32"/>
        <v>45107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5">
        <f t="shared" si="32"/>
        <v>45107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5">
        <f t="shared" si="32"/>
        <v>45107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5">
        <f t="shared" si="32"/>
        <v>45107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5">
        <f t="shared" si="32"/>
        <v>45107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5">
        <f t="shared" si="32"/>
        <v>45107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5">
        <f t="shared" si="32"/>
        <v>45107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5">
        <f t="shared" si="32"/>
        <v>45107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5">
        <f t="shared" si="32"/>
        <v>45107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5">
        <f t="shared" si="32"/>
        <v>45107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5">
        <f t="shared" si="32"/>
        <v>45107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5">
        <f t="shared" si="32"/>
        <v>45107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5">
        <f t="shared" si="32"/>
        <v>45107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5">
        <f t="shared" si="32"/>
        <v>45107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5">
        <f t="shared" si="32"/>
        <v>45107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5">
        <f t="shared" si="32"/>
        <v>45107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5">
        <f t="shared" si="32"/>
        <v>45107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5">
        <f t="shared" si="32"/>
        <v>45107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4"/>
      <c r="F460" s="497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5">
        <f aca="true" t="shared" si="35" ref="C461:C524">endDate</f>
        <v>45107</v>
      </c>
      <c r="D461" s="105" t="s">
        <v>523</v>
      </c>
      <c r="E461" s="492">
        <v>1</v>
      </c>
      <c r="F461" s="105" t="s">
        <v>522</v>
      </c>
      <c r="H461" s="105">
        <f>'Справка 6'!D11</f>
        <v>26776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5">
        <f t="shared" si="35"/>
        <v>45107</v>
      </c>
      <c r="D462" s="105" t="s">
        <v>526</v>
      </c>
      <c r="E462" s="492">
        <v>1</v>
      </c>
      <c r="F462" s="105" t="s">
        <v>525</v>
      </c>
      <c r="H462" s="105">
        <f>'Справка 6'!D12</f>
        <v>306940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5">
        <f t="shared" si="35"/>
        <v>45107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5">
        <f t="shared" si="35"/>
        <v>45107</v>
      </c>
      <c r="D464" s="105" t="s">
        <v>532</v>
      </c>
      <c r="E464" s="492">
        <v>1</v>
      </c>
      <c r="F464" s="105" t="s">
        <v>531</v>
      </c>
      <c r="H464" s="105">
        <f>'Справка 6'!D14</f>
        <v>136236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5">
        <f t="shared" si="35"/>
        <v>45107</v>
      </c>
      <c r="D465" s="105" t="s">
        <v>535</v>
      </c>
      <c r="E465" s="492">
        <v>1</v>
      </c>
      <c r="F465" s="105" t="s">
        <v>534</v>
      </c>
      <c r="H465" s="105">
        <f>'Справка 6'!D15</f>
        <v>8474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5">
        <f t="shared" si="35"/>
        <v>45107</v>
      </c>
      <c r="D466" s="105" t="s">
        <v>537</v>
      </c>
      <c r="E466" s="492">
        <v>1</v>
      </c>
      <c r="F466" s="105" t="s">
        <v>536</v>
      </c>
      <c r="H466" s="105">
        <f>'Справка 6'!D16</f>
        <v>49479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5">
        <f t="shared" si="35"/>
        <v>45107</v>
      </c>
      <c r="D467" s="105" t="s">
        <v>540</v>
      </c>
      <c r="E467" s="492">
        <v>1</v>
      </c>
      <c r="F467" s="105" t="s">
        <v>539</v>
      </c>
      <c r="H467" s="105">
        <f>'Справка 6'!D17</f>
        <v>7564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5">
        <f t="shared" si="35"/>
        <v>45107</v>
      </c>
      <c r="D468" s="105" t="s">
        <v>543</v>
      </c>
      <c r="E468" s="492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5">
        <f t="shared" si="35"/>
        <v>45107</v>
      </c>
      <c r="D469" s="105" t="s">
        <v>545</v>
      </c>
      <c r="E469" s="492">
        <v>1</v>
      </c>
      <c r="F469" s="105" t="s">
        <v>828</v>
      </c>
      <c r="H469" s="105">
        <f>'Справка 6'!D19</f>
        <v>536096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5">
        <f t="shared" si="35"/>
        <v>45107</v>
      </c>
      <c r="D470" s="105" t="s">
        <v>547</v>
      </c>
      <c r="E470" s="492">
        <v>1</v>
      </c>
      <c r="F470" s="105" t="s">
        <v>546</v>
      </c>
      <c r="H470" s="105">
        <f>'Справка 6'!D20</f>
        <v>41285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5">
        <f t="shared" si="35"/>
        <v>45107</v>
      </c>
      <c r="D471" s="105" t="s">
        <v>549</v>
      </c>
      <c r="E471" s="492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5">
        <f t="shared" si="35"/>
        <v>45107</v>
      </c>
      <c r="D472" s="105" t="s">
        <v>553</v>
      </c>
      <c r="E472" s="492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5">
        <f t="shared" si="35"/>
        <v>45107</v>
      </c>
      <c r="D473" s="105" t="s">
        <v>555</v>
      </c>
      <c r="E473" s="492">
        <v>1</v>
      </c>
      <c r="F473" s="105" t="s">
        <v>554</v>
      </c>
      <c r="H473" s="105">
        <f>'Справка 6'!D25</f>
        <v>2217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5">
        <f t="shared" si="35"/>
        <v>45107</v>
      </c>
      <c r="D474" s="105" t="s">
        <v>557</v>
      </c>
      <c r="E474" s="492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5">
        <f t="shared" si="35"/>
        <v>45107</v>
      </c>
      <c r="D475" s="105" t="s">
        <v>558</v>
      </c>
      <c r="E475" s="492">
        <v>1</v>
      </c>
      <c r="F475" s="105" t="s">
        <v>542</v>
      </c>
      <c r="H475" s="105">
        <f>'Справка 6'!D27</f>
        <v>1274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5">
        <f t="shared" si="35"/>
        <v>45107</v>
      </c>
      <c r="D476" s="105" t="s">
        <v>560</v>
      </c>
      <c r="E476" s="492">
        <v>1</v>
      </c>
      <c r="F476" s="105" t="s">
        <v>863</v>
      </c>
      <c r="H476" s="105">
        <f>'Справка 6'!D28</f>
        <v>3491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5">
        <f t="shared" si="35"/>
        <v>45107</v>
      </c>
      <c r="D477" s="105" t="s">
        <v>562</v>
      </c>
      <c r="E477" s="492">
        <v>1</v>
      </c>
      <c r="F477" s="105" t="s">
        <v>561</v>
      </c>
      <c r="H477" s="105">
        <f>'Справка 6'!D30</f>
        <v>124364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5">
        <f t="shared" si="35"/>
        <v>45107</v>
      </c>
      <c r="D478" s="105" t="s">
        <v>563</v>
      </c>
      <c r="E478" s="492">
        <v>1</v>
      </c>
      <c r="F478" s="105" t="s">
        <v>108</v>
      </c>
      <c r="H478" s="105">
        <f>'Справка 6'!D31</f>
        <v>124118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5">
        <f t="shared" si="35"/>
        <v>45107</v>
      </c>
      <c r="D479" s="105" t="s">
        <v>564</v>
      </c>
      <c r="E479" s="492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5">
        <f t="shared" si="35"/>
        <v>45107</v>
      </c>
      <c r="D480" s="105" t="s">
        <v>565</v>
      </c>
      <c r="E480" s="492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5">
        <f t="shared" si="35"/>
        <v>45107</v>
      </c>
      <c r="D481" s="105" t="s">
        <v>566</v>
      </c>
      <c r="E481" s="492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5">
        <f t="shared" si="35"/>
        <v>45107</v>
      </c>
      <c r="D482" s="105" t="s">
        <v>568</v>
      </c>
      <c r="E482" s="492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5">
        <f t="shared" si="35"/>
        <v>45107</v>
      </c>
      <c r="D483" s="105" t="s">
        <v>569</v>
      </c>
      <c r="E483" s="492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5">
        <f t="shared" si="35"/>
        <v>45107</v>
      </c>
      <c r="D484" s="105" t="s">
        <v>571</v>
      </c>
      <c r="E484" s="492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5">
        <f t="shared" si="35"/>
        <v>45107</v>
      </c>
      <c r="D485" s="105" t="s">
        <v>573</v>
      </c>
      <c r="E485" s="492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5">
        <f t="shared" si="35"/>
        <v>45107</v>
      </c>
      <c r="D486" s="105" t="s">
        <v>575</v>
      </c>
      <c r="E486" s="492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5">
        <f t="shared" si="35"/>
        <v>45107</v>
      </c>
      <c r="D487" s="105" t="s">
        <v>576</v>
      </c>
      <c r="E487" s="492">
        <v>1</v>
      </c>
      <c r="F487" s="105" t="s">
        <v>542</v>
      </c>
      <c r="H487" s="105">
        <f>'Справка 6'!D40</f>
        <v>36618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5">
        <f t="shared" si="35"/>
        <v>45107</v>
      </c>
      <c r="D488" s="105" t="s">
        <v>578</v>
      </c>
      <c r="E488" s="492">
        <v>1</v>
      </c>
      <c r="F488" s="105" t="s">
        <v>827</v>
      </c>
      <c r="H488" s="105">
        <f>'Справка 6'!D41</f>
        <v>160982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5">
        <f t="shared" si="35"/>
        <v>45107</v>
      </c>
      <c r="D489" s="105" t="s">
        <v>581</v>
      </c>
      <c r="E489" s="492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5">
        <f t="shared" si="35"/>
        <v>45107</v>
      </c>
      <c r="D490" s="105" t="s">
        <v>583</v>
      </c>
      <c r="E490" s="492">
        <v>1</v>
      </c>
      <c r="F490" s="105" t="s">
        <v>582</v>
      </c>
      <c r="H490" s="105">
        <f>'Справка 6'!D43</f>
        <v>741854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5">
        <f t="shared" si="35"/>
        <v>45107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5">
        <f t="shared" si="35"/>
        <v>45107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5">
        <f t="shared" si="35"/>
        <v>45107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5">
        <f t="shared" si="35"/>
        <v>45107</v>
      </c>
      <c r="D494" s="105" t="s">
        <v>532</v>
      </c>
      <c r="E494" s="492">
        <v>2</v>
      </c>
      <c r="F494" s="105" t="s">
        <v>531</v>
      </c>
      <c r="H494" s="105">
        <f>'Справка 6'!E14</f>
        <v>610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5">
        <f t="shared" si="35"/>
        <v>45107</v>
      </c>
      <c r="D495" s="105" t="s">
        <v>535</v>
      </c>
      <c r="E495" s="492">
        <v>2</v>
      </c>
      <c r="F495" s="105" t="s">
        <v>534</v>
      </c>
      <c r="H495" s="105">
        <f>'Справка 6'!E15</f>
        <v>112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5">
        <f t="shared" si="35"/>
        <v>45107</v>
      </c>
      <c r="D496" s="105" t="s">
        <v>537</v>
      </c>
      <c r="E496" s="492">
        <v>2</v>
      </c>
      <c r="F496" s="105" t="s">
        <v>536</v>
      </c>
      <c r="H496" s="105">
        <f>'Справка 6'!E16</f>
        <v>535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5">
        <f t="shared" si="35"/>
        <v>45107</v>
      </c>
      <c r="D497" s="105" t="s">
        <v>540</v>
      </c>
      <c r="E497" s="492">
        <v>2</v>
      </c>
      <c r="F497" s="105" t="s">
        <v>539</v>
      </c>
      <c r="H497" s="105">
        <f>'Справка 6'!E17</f>
        <v>7299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5">
        <f t="shared" si="35"/>
        <v>45107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5">
        <f t="shared" si="35"/>
        <v>45107</v>
      </c>
      <c r="D499" s="105" t="s">
        <v>545</v>
      </c>
      <c r="E499" s="492">
        <v>2</v>
      </c>
      <c r="F499" s="105" t="s">
        <v>828</v>
      </c>
      <c r="H499" s="105">
        <f>'Справка 6'!E19</f>
        <v>8556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5">
        <f t="shared" si="35"/>
        <v>45107</v>
      </c>
      <c r="D500" s="105" t="s">
        <v>547</v>
      </c>
      <c r="E500" s="492">
        <v>2</v>
      </c>
      <c r="F500" s="105" t="s">
        <v>546</v>
      </c>
      <c r="H500" s="105">
        <f>'Справка 6'!E20</f>
        <v>15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5">
        <f t="shared" si="35"/>
        <v>45107</v>
      </c>
      <c r="D501" s="105" t="s">
        <v>549</v>
      </c>
      <c r="E501" s="492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5">
        <f t="shared" si="35"/>
        <v>45107</v>
      </c>
      <c r="D502" s="105" t="s">
        <v>553</v>
      </c>
      <c r="E502" s="492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5">
        <f t="shared" si="35"/>
        <v>45107</v>
      </c>
      <c r="D503" s="105" t="s">
        <v>555</v>
      </c>
      <c r="E503" s="492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5">
        <f t="shared" si="35"/>
        <v>45107</v>
      </c>
      <c r="D504" s="105" t="s">
        <v>557</v>
      </c>
      <c r="E504" s="492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5">
        <f t="shared" si="35"/>
        <v>45107</v>
      </c>
      <c r="D505" s="105" t="s">
        <v>558</v>
      </c>
      <c r="E505" s="492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5">
        <f t="shared" si="35"/>
        <v>45107</v>
      </c>
      <c r="D506" s="105" t="s">
        <v>560</v>
      </c>
      <c r="E506" s="492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5">
        <f t="shared" si="35"/>
        <v>45107</v>
      </c>
      <c r="D507" s="105" t="s">
        <v>562</v>
      </c>
      <c r="E507" s="492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5">
        <f t="shared" si="35"/>
        <v>45107</v>
      </c>
      <c r="D508" s="105" t="s">
        <v>563</v>
      </c>
      <c r="E508" s="492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5">
        <f t="shared" si="35"/>
        <v>45107</v>
      </c>
      <c r="D509" s="105" t="s">
        <v>564</v>
      </c>
      <c r="E509" s="492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5">
        <f t="shared" si="35"/>
        <v>45107</v>
      </c>
      <c r="D510" s="105" t="s">
        <v>565</v>
      </c>
      <c r="E510" s="492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5">
        <f t="shared" si="35"/>
        <v>45107</v>
      </c>
      <c r="D511" s="105" t="s">
        <v>566</v>
      </c>
      <c r="E511" s="492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5">
        <f t="shared" si="35"/>
        <v>45107</v>
      </c>
      <c r="D512" s="105" t="s">
        <v>568</v>
      </c>
      <c r="E512" s="492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5">
        <f t="shared" si="35"/>
        <v>45107</v>
      </c>
      <c r="D513" s="105" t="s">
        <v>569</v>
      </c>
      <c r="E513" s="492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5">
        <f t="shared" si="35"/>
        <v>45107</v>
      </c>
      <c r="D514" s="105" t="s">
        <v>571</v>
      </c>
      <c r="E514" s="492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5">
        <f t="shared" si="35"/>
        <v>45107</v>
      </c>
      <c r="D515" s="105" t="s">
        <v>573</v>
      </c>
      <c r="E515" s="492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5">
        <f t="shared" si="35"/>
        <v>45107</v>
      </c>
      <c r="D516" s="105" t="s">
        <v>575</v>
      </c>
      <c r="E516" s="492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5">
        <f t="shared" si="35"/>
        <v>45107</v>
      </c>
      <c r="D517" s="105" t="s">
        <v>576</v>
      </c>
      <c r="E517" s="492">
        <v>2</v>
      </c>
      <c r="F517" s="105" t="s">
        <v>542</v>
      </c>
      <c r="H517" s="105">
        <f>'Справка 6'!E40</f>
        <v>230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5">
        <f t="shared" si="35"/>
        <v>45107</v>
      </c>
      <c r="D518" s="105" t="s">
        <v>578</v>
      </c>
      <c r="E518" s="492">
        <v>2</v>
      </c>
      <c r="F518" s="105" t="s">
        <v>827</v>
      </c>
      <c r="H518" s="105">
        <f>'Справка 6'!E41</f>
        <v>230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5">
        <f t="shared" si="35"/>
        <v>45107</v>
      </c>
      <c r="D519" s="105" t="s">
        <v>581</v>
      </c>
      <c r="E519" s="492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5">
        <f t="shared" si="35"/>
        <v>45107</v>
      </c>
      <c r="D520" s="105" t="s">
        <v>583</v>
      </c>
      <c r="E520" s="492">
        <v>2</v>
      </c>
      <c r="F520" s="105" t="s">
        <v>582</v>
      </c>
      <c r="H520" s="105">
        <f>'Справка 6'!E43</f>
        <v>8801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5">
        <f t="shared" si="35"/>
        <v>45107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5">
        <f t="shared" si="35"/>
        <v>45107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5">
        <f t="shared" si="35"/>
        <v>45107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5">
        <f t="shared" si="35"/>
        <v>45107</v>
      </c>
      <c r="D524" s="105" t="s">
        <v>532</v>
      </c>
      <c r="E524" s="492">
        <v>3</v>
      </c>
      <c r="F524" s="105" t="s">
        <v>531</v>
      </c>
      <c r="H524" s="105">
        <f>'Справка 6'!F14</f>
        <v>88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5">
        <f aca="true" t="shared" si="38" ref="C525:C588">endDate</f>
        <v>45107</v>
      </c>
      <c r="D525" s="105" t="s">
        <v>535</v>
      </c>
      <c r="E525" s="492">
        <v>3</v>
      </c>
      <c r="F525" s="105" t="s">
        <v>534</v>
      </c>
      <c r="H525" s="105">
        <f>'Справка 6'!F15</f>
        <v>215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5">
        <f t="shared" si="38"/>
        <v>45107</v>
      </c>
      <c r="D526" s="105" t="s">
        <v>537</v>
      </c>
      <c r="E526" s="492">
        <v>3</v>
      </c>
      <c r="F526" s="105" t="s">
        <v>536</v>
      </c>
      <c r="H526" s="105">
        <f>'Справка 6'!F16</f>
        <v>228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5">
        <f t="shared" si="38"/>
        <v>45107</v>
      </c>
      <c r="D527" s="105" t="s">
        <v>540</v>
      </c>
      <c r="E527" s="492">
        <v>3</v>
      </c>
      <c r="F527" s="105" t="s">
        <v>539</v>
      </c>
      <c r="H527" s="105">
        <f>'Справка 6'!F17</f>
        <v>1257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5">
        <f t="shared" si="38"/>
        <v>45107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5">
        <f t="shared" si="38"/>
        <v>45107</v>
      </c>
      <c r="D529" s="105" t="s">
        <v>545</v>
      </c>
      <c r="E529" s="492">
        <v>3</v>
      </c>
      <c r="F529" s="105" t="s">
        <v>828</v>
      </c>
      <c r="H529" s="105">
        <f>'Справка 6'!F19</f>
        <v>1788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5">
        <f t="shared" si="38"/>
        <v>45107</v>
      </c>
      <c r="D530" s="105" t="s">
        <v>547</v>
      </c>
      <c r="E530" s="492">
        <v>3</v>
      </c>
      <c r="F530" s="105" t="s">
        <v>546</v>
      </c>
      <c r="H530" s="105">
        <f>'Справка 6'!F20</f>
        <v>120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5">
        <f t="shared" si="38"/>
        <v>45107</v>
      </c>
      <c r="D531" s="105" t="s">
        <v>549</v>
      </c>
      <c r="E531" s="492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5">
        <f t="shared" si="38"/>
        <v>45107</v>
      </c>
      <c r="D532" s="105" t="s">
        <v>553</v>
      </c>
      <c r="E532" s="492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5">
        <f t="shared" si="38"/>
        <v>45107</v>
      </c>
      <c r="D533" s="105" t="s">
        <v>555</v>
      </c>
      <c r="E533" s="492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5">
        <f t="shared" si="38"/>
        <v>45107</v>
      </c>
      <c r="D534" s="105" t="s">
        <v>557</v>
      </c>
      <c r="E534" s="492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5">
        <f t="shared" si="38"/>
        <v>45107</v>
      </c>
      <c r="D535" s="105" t="s">
        <v>558</v>
      </c>
      <c r="E535" s="492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5">
        <f t="shared" si="38"/>
        <v>45107</v>
      </c>
      <c r="D536" s="105" t="s">
        <v>560</v>
      </c>
      <c r="E536" s="492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5">
        <f t="shared" si="38"/>
        <v>45107</v>
      </c>
      <c r="D537" s="105" t="s">
        <v>562</v>
      </c>
      <c r="E537" s="492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5">
        <f t="shared" si="38"/>
        <v>45107</v>
      </c>
      <c r="D538" s="105" t="s">
        <v>563</v>
      </c>
      <c r="E538" s="492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5">
        <f t="shared" si="38"/>
        <v>45107</v>
      </c>
      <c r="D539" s="105" t="s">
        <v>564</v>
      </c>
      <c r="E539" s="492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5">
        <f t="shared" si="38"/>
        <v>45107</v>
      </c>
      <c r="D540" s="105" t="s">
        <v>565</v>
      </c>
      <c r="E540" s="492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5">
        <f t="shared" si="38"/>
        <v>45107</v>
      </c>
      <c r="D541" s="105" t="s">
        <v>566</v>
      </c>
      <c r="E541" s="492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5">
        <f t="shared" si="38"/>
        <v>45107</v>
      </c>
      <c r="D542" s="105" t="s">
        <v>568</v>
      </c>
      <c r="E542" s="492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5">
        <f t="shared" si="38"/>
        <v>45107</v>
      </c>
      <c r="D543" s="105" t="s">
        <v>569</v>
      </c>
      <c r="E543" s="492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5">
        <f t="shared" si="38"/>
        <v>45107</v>
      </c>
      <c r="D544" s="105" t="s">
        <v>571</v>
      </c>
      <c r="E544" s="492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5">
        <f t="shared" si="38"/>
        <v>45107</v>
      </c>
      <c r="D545" s="105" t="s">
        <v>573</v>
      </c>
      <c r="E545" s="492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5">
        <f t="shared" si="38"/>
        <v>45107</v>
      </c>
      <c r="D546" s="105" t="s">
        <v>575</v>
      </c>
      <c r="E546" s="492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5">
        <f t="shared" si="38"/>
        <v>45107</v>
      </c>
      <c r="D547" s="105" t="s">
        <v>576</v>
      </c>
      <c r="E547" s="492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5">
        <f t="shared" si="38"/>
        <v>45107</v>
      </c>
      <c r="D548" s="105" t="s">
        <v>578</v>
      </c>
      <c r="E548" s="492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5">
        <f t="shared" si="38"/>
        <v>45107</v>
      </c>
      <c r="D549" s="105" t="s">
        <v>581</v>
      </c>
      <c r="E549" s="492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5">
        <f t="shared" si="38"/>
        <v>45107</v>
      </c>
      <c r="D550" s="105" t="s">
        <v>583</v>
      </c>
      <c r="E550" s="492">
        <v>3</v>
      </c>
      <c r="F550" s="105" t="s">
        <v>582</v>
      </c>
      <c r="H550" s="105">
        <f>'Справка 6'!F43</f>
        <v>1908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5">
        <f t="shared" si="38"/>
        <v>45107</v>
      </c>
      <c r="D551" s="105" t="s">
        <v>523</v>
      </c>
      <c r="E551" s="492">
        <v>4</v>
      </c>
      <c r="F551" s="105" t="s">
        <v>522</v>
      </c>
      <c r="H551" s="105">
        <f>'Справка 6'!G11</f>
        <v>26776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5">
        <f t="shared" si="38"/>
        <v>45107</v>
      </c>
      <c r="D552" s="105" t="s">
        <v>526</v>
      </c>
      <c r="E552" s="492">
        <v>4</v>
      </c>
      <c r="F552" s="105" t="s">
        <v>525</v>
      </c>
      <c r="H552" s="105">
        <f>'Справка 6'!G12</f>
        <v>306940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5">
        <f t="shared" si="38"/>
        <v>45107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5">
        <f t="shared" si="38"/>
        <v>45107</v>
      </c>
      <c r="D554" s="105" t="s">
        <v>532</v>
      </c>
      <c r="E554" s="492">
        <v>4</v>
      </c>
      <c r="F554" s="105" t="s">
        <v>531</v>
      </c>
      <c r="H554" s="105">
        <f>'Справка 6'!G14</f>
        <v>136758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5">
        <f t="shared" si="38"/>
        <v>45107</v>
      </c>
      <c r="D555" s="105" t="s">
        <v>535</v>
      </c>
      <c r="E555" s="492">
        <v>4</v>
      </c>
      <c r="F555" s="105" t="s">
        <v>534</v>
      </c>
      <c r="H555" s="105">
        <f>'Справка 6'!G15</f>
        <v>8371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5">
        <f t="shared" si="38"/>
        <v>45107</v>
      </c>
      <c r="D556" s="105" t="s">
        <v>537</v>
      </c>
      <c r="E556" s="492">
        <v>4</v>
      </c>
      <c r="F556" s="105" t="s">
        <v>536</v>
      </c>
      <c r="H556" s="105">
        <f>'Справка 6'!G16</f>
        <v>49786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5">
        <f t="shared" si="38"/>
        <v>45107</v>
      </c>
      <c r="D557" s="105" t="s">
        <v>540</v>
      </c>
      <c r="E557" s="492">
        <v>4</v>
      </c>
      <c r="F557" s="105" t="s">
        <v>539</v>
      </c>
      <c r="H557" s="105">
        <f>'Справка 6'!G17</f>
        <v>13606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5">
        <f t="shared" si="38"/>
        <v>45107</v>
      </c>
      <c r="D558" s="105" t="s">
        <v>543</v>
      </c>
      <c r="E558" s="492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5">
        <f t="shared" si="38"/>
        <v>45107</v>
      </c>
      <c r="D559" s="105" t="s">
        <v>545</v>
      </c>
      <c r="E559" s="492">
        <v>4</v>
      </c>
      <c r="F559" s="105" t="s">
        <v>828</v>
      </c>
      <c r="H559" s="105">
        <f>'Справка 6'!G19</f>
        <v>542864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5">
        <f t="shared" si="38"/>
        <v>45107</v>
      </c>
      <c r="D560" s="105" t="s">
        <v>547</v>
      </c>
      <c r="E560" s="492">
        <v>4</v>
      </c>
      <c r="F560" s="105" t="s">
        <v>546</v>
      </c>
      <c r="H560" s="105">
        <f>'Справка 6'!G20</f>
        <v>41180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5">
        <f t="shared" si="38"/>
        <v>45107</v>
      </c>
      <c r="D561" s="105" t="s">
        <v>549</v>
      </c>
      <c r="E561" s="492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5">
        <f t="shared" si="38"/>
        <v>45107</v>
      </c>
      <c r="D562" s="105" t="s">
        <v>553</v>
      </c>
      <c r="E562" s="492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5">
        <f t="shared" si="38"/>
        <v>45107</v>
      </c>
      <c r="D563" s="105" t="s">
        <v>555</v>
      </c>
      <c r="E563" s="492">
        <v>4</v>
      </c>
      <c r="F563" s="105" t="s">
        <v>554</v>
      </c>
      <c r="H563" s="105">
        <f>'Справка 6'!G25</f>
        <v>2217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5">
        <f t="shared" si="38"/>
        <v>45107</v>
      </c>
      <c r="D564" s="105" t="s">
        <v>557</v>
      </c>
      <c r="E564" s="492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5">
        <f t="shared" si="38"/>
        <v>45107</v>
      </c>
      <c r="D565" s="105" t="s">
        <v>558</v>
      </c>
      <c r="E565" s="492">
        <v>4</v>
      </c>
      <c r="F565" s="105" t="s">
        <v>542</v>
      </c>
      <c r="H565" s="105">
        <f>'Справка 6'!G27</f>
        <v>1274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5">
        <f t="shared" si="38"/>
        <v>45107</v>
      </c>
      <c r="D566" s="105" t="s">
        <v>560</v>
      </c>
      <c r="E566" s="492">
        <v>4</v>
      </c>
      <c r="F566" s="105" t="s">
        <v>863</v>
      </c>
      <c r="H566" s="105">
        <f>'Справка 6'!G28</f>
        <v>3491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5">
        <f t="shared" si="38"/>
        <v>45107</v>
      </c>
      <c r="D567" s="105" t="s">
        <v>562</v>
      </c>
      <c r="E567" s="492">
        <v>4</v>
      </c>
      <c r="F567" s="105" t="s">
        <v>561</v>
      </c>
      <c r="H567" s="105">
        <f>'Справка 6'!G30</f>
        <v>124364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5">
        <f t="shared" si="38"/>
        <v>45107</v>
      </c>
      <c r="D568" s="105" t="s">
        <v>563</v>
      </c>
      <c r="E568" s="492">
        <v>4</v>
      </c>
      <c r="F568" s="105" t="s">
        <v>108</v>
      </c>
      <c r="H568" s="105">
        <f>'Справка 6'!G31</f>
        <v>124118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5">
        <f t="shared" si="38"/>
        <v>45107</v>
      </c>
      <c r="D569" s="105" t="s">
        <v>564</v>
      </c>
      <c r="E569" s="492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5">
        <f t="shared" si="38"/>
        <v>45107</v>
      </c>
      <c r="D570" s="105" t="s">
        <v>565</v>
      </c>
      <c r="E570" s="492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5">
        <f t="shared" si="38"/>
        <v>45107</v>
      </c>
      <c r="D571" s="105" t="s">
        <v>566</v>
      </c>
      <c r="E571" s="492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5">
        <f t="shared" si="38"/>
        <v>45107</v>
      </c>
      <c r="D572" s="105" t="s">
        <v>568</v>
      </c>
      <c r="E572" s="492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5">
        <f t="shared" si="38"/>
        <v>45107</v>
      </c>
      <c r="D573" s="105" t="s">
        <v>569</v>
      </c>
      <c r="E573" s="492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5">
        <f t="shared" si="38"/>
        <v>45107</v>
      </c>
      <c r="D574" s="105" t="s">
        <v>571</v>
      </c>
      <c r="E574" s="492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5">
        <f t="shared" si="38"/>
        <v>45107</v>
      </c>
      <c r="D575" s="105" t="s">
        <v>573</v>
      </c>
      <c r="E575" s="492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5">
        <f t="shared" si="38"/>
        <v>45107</v>
      </c>
      <c r="D576" s="105" t="s">
        <v>575</v>
      </c>
      <c r="E576" s="492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5">
        <f t="shared" si="38"/>
        <v>45107</v>
      </c>
      <c r="D577" s="105" t="s">
        <v>576</v>
      </c>
      <c r="E577" s="492">
        <v>4</v>
      </c>
      <c r="F577" s="105" t="s">
        <v>542</v>
      </c>
      <c r="H577" s="105">
        <f>'Справка 6'!G40</f>
        <v>36848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5">
        <f t="shared" si="38"/>
        <v>45107</v>
      </c>
      <c r="D578" s="105" t="s">
        <v>578</v>
      </c>
      <c r="E578" s="492">
        <v>4</v>
      </c>
      <c r="F578" s="105" t="s">
        <v>827</v>
      </c>
      <c r="H578" s="105">
        <f>'Справка 6'!G41</f>
        <v>161212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5">
        <f t="shared" si="38"/>
        <v>45107</v>
      </c>
      <c r="D579" s="105" t="s">
        <v>581</v>
      </c>
      <c r="E579" s="492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5">
        <f t="shared" si="38"/>
        <v>45107</v>
      </c>
      <c r="D580" s="105" t="s">
        <v>583</v>
      </c>
      <c r="E580" s="492">
        <v>4</v>
      </c>
      <c r="F580" s="105" t="s">
        <v>582</v>
      </c>
      <c r="H580" s="105">
        <f>'Справка 6'!G43</f>
        <v>748747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5">
        <f t="shared" si="38"/>
        <v>45107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5">
        <f t="shared" si="38"/>
        <v>45107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5">
        <f t="shared" si="38"/>
        <v>45107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5">
        <f t="shared" si="38"/>
        <v>45107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5">
        <f t="shared" si="38"/>
        <v>45107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5">
        <f t="shared" si="38"/>
        <v>45107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5">
        <f t="shared" si="38"/>
        <v>45107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5">
        <f t="shared" si="38"/>
        <v>45107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5">
        <f aca="true" t="shared" si="41" ref="C589:C652">endDate</f>
        <v>45107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5">
        <f t="shared" si="41"/>
        <v>45107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5">
        <f t="shared" si="41"/>
        <v>45107</v>
      </c>
      <c r="D591" s="105" t="s">
        <v>549</v>
      </c>
      <c r="E591" s="492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5">
        <f t="shared" si="41"/>
        <v>45107</v>
      </c>
      <c r="D592" s="105" t="s">
        <v>553</v>
      </c>
      <c r="E592" s="492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5">
        <f t="shared" si="41"/>
        <v>45107</v>
      </c>
      <c r="D593" s="105" t="s">
        <v>555</v>
      </c>
      <c r="E593" s="492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5">
        <f t="shared" si="41"/>
        <v>45107</v>
      </c>
      <c r="D594" s="105" t="s">
        <v>557</v>
      </c>
      <c r="E594" s="492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5">
        <f t="shared" si="41"/>
        <v>45107</v>
      </c>
      <c r="D595" s="105" t="s">
        <v>558</v>
      </c>
      <c r="E595" s="492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5">
        <f t="shared" si="41"/>
        <v>45107</v>
      </c>
      <c r="D596" s="105" t="s">
        <v>560</v>
      </c>
      <c r="E596" s="492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5">
        <f t="shared" si="41"/>
        <v>45107</v>
      </c>
      <c r="D597" s="105" t="s">
        <v>562</v>
      </c>
      <c r="E597" s="492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5">
        <f t="shared" si="41"/>
        <v>45107</v>
      </c>
      <c r="D598" s="105" t="s">
        <v>563</v>
      </c>
      <c r="E598" s="492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5">
        <f t="shared" si="41"/>
        <v>45107</v>
      </c>
      <c r="D599" s="105" t="s">
        <v>564</v>
      </c>
      <c r="E599" s="492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5">
        <f t="shared" si="41"/>
        <v>45107</v>
      </c>
      <c r="D600" s="105" t="s">
        <v>565</v>
      </c>
      <c r="E600" s="492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5">
        <f t="shared" si="41"/>
        <v>45107</v>
      </c>
      <c r="D601" s="105" t="s">
        <v>566</v>
      </c>
      <c r="E601" s="492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5">
        <f t="shared" si="41"/>
        <v>45107</v>
      </c>
      <c r="D602" s="105" t="s">
        <v>568</v>
      </c>
      <c r="E602" s="492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5">
        <f t="shared" si="41"/>
        <v>45107</v>
      </c>
      <c r="D603" s="105" t="s">
        <v>569</v>
      </c>
      <c r="E603" s="492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5">
        <f t="shared" si="41"/>
        <v>45107</v>
      </c>
      <c r="D604" s="105" t="s">
        <v>571</v>
      </c>
      <c r="E604" s="492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5">
        <f t="shared" si="41"/>
        <v>45107</v>
      </c>
      <c r="D605" s="105" t="s">
        <v>573</v>
      </c>
      <c r="E605" s="492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5">
        <f t="shared" si="41"/>
        <v>45107</v>
      </c>
      <c r="D606" s="105" t="s">
        <v>575</v>
      </c>
      <c r="E606" s="492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5">
        <f t="shared" si="41"/>
        <v>45107</v>
      </c>
      <c r="D607" s="105" t="s">
        <v>576</v>
      </c>
      <c r="E607" s="492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5">
        <f t="shared" si="41"/>
        <v>45107</v>
      </c>
      <c r="D608" s="105" t="s">
        <v>578</v>
      </c>
      <c r="E608" s="492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5">
        <f t="shared" si="41"/>
        <v>45107</v>
      </c>
      <c r="D609" s="105" t="s">
        <v>581</v>
      </c>
      <c r="E609" s="492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5">
        <f t="shared" si="41"/>
        <v>45107</v>
      </c>
      <c r="D610" s="105" t="s">
        <v>583</v>
      </c>
      <c r="E610" s="492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5">
        <f t="shared" si="41"/>
        <v>45107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5">
        <f t="shared" si="41"/>
        <v>45107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5">
        <f t="shared" si="41"/>
        <v>45107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5">
        <f t="shared" si="41"/>
        <v>45107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5">
        <f t="shared" si="41"/>
        <v>45107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5">
        <f t="shared" si="41"/>
        <v>45107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5">
        <f t="shared" si="41"/>
        <v>45107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5">
        <f t="shared" si="41"/>
        <v>45107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5">
        <f t="shared" si="41"/>
        <v>45107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5">
        <f t="shared" si="41"/>
        <v>45107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5">
        <f t="shared" si="41"/>
        <v>45107</v>
      </c>
      <c r="D621" s="105" t="s">
        <v>549</v>
      </c>
      <c r="E621" s="492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5">
        <f t="shared" si="41"/>
        <v>45107</v>
      </c>
      <c r="D622" s="105" t="s">
        <v>553</v>
      </c>
      <c r="E622" s="492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5">
        <f t="shared" si="41"/>
        <v>45107</v>
      </c>
      <c r="D623" s="105" t="s">
        <v>555</v>
      </c>
      <c r="E623" s="492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5">
        <f t="shared" si="41"/>
        <v>45107</v>
      </c>
      <c r="D624" s="105" t="s">
        <v>557</v>
      </c>
      <c r="E624" s="492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5">
        <f t="shared" si="41"/>
        <v>45107</v>
      </c>
      <c r="D625" s="105" t="s">
        <v>558</v>
      </c>
      <c r="E625" s="492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5">
        <f t="shared" si="41"/>
        <v>45107</v>
      </c>
      <c r="D626" s="105" t="s">
        <v>560</v>
      </c>
      <c r="E626" s="492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5">
        <f t="shared" si="41"/>
        <v>45107</v>
      </c>
      <c r="D627" s="105" t="s">
        <v>562</v>
      </c>
      <c r="E627" s="492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5">
        <f t="shared" si="41"/>
        <v>45107</v>
      </c>
      <c r="D628" s="105" t="s">
        <v>563</v>
      </c>
      <c r="E628" s="492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5">
        <f t="shared" si="41"/>
        <v>45107</v>
      </c>
      <c r="D629" s="105" t="s">
        <v>564</v>
      </c>
      <c r="E629" s="492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5">
        <f t="shared" si="41"/>
        <v>45107</v>
      </c>
      <c r="D630" s="105" t="s">
        <v>565</v>
      </c>
      <c r="E630" s="492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5">
        <f t="shared" si="41"/>
        <v>45107</v>
      </c>
      <c r="D631" s="105" t="s">
        <v>566</v>
      </c>
      <c r="E631" s="492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5">
        <f t="shared" si="41"/>
        <v>45107</v>
      </c>
      <c r="D632" s="105" t="s">
        <v>568</v>
      </c>
      <c r="E632" s="492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5">
        <f t="shared" si="41"/>
        <v>45107</v>
      </c>
      <c r="D633" s="105" t="s">
        <v>569</v>
      </c>
      <c r="E633" s="492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5">
        <f t="shared" si="41"/>
        <v>45107</v>
      </c>
      <c r="D634" s="105" t="s">
        <v>571</v>
      </c>
      <c r="E634" s="492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5">
        <f t="shared" si="41"/>
        <v>45107</v>
      </c>
      <c r="D635" s="105" t="s">
        <v>573</v>
      </c>
      <c r="E635" s="492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5">
        <f t="shared" si="41"/>
        <v>45107</v>
      </c>
      <c r="D636" s="105" t="s">
        <v>575</v>
      </c>
      <c r="E636" s="492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5">
        <f t="shared" si="41"/>
        <v>45107</v>
      </c>
      <c r="D637" s="105" t="s">
        <v>576</v>
      </c>
      <c r="E637" s="492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5">
        <f t="shared" si="41"/>
        <v>45107</v>
      </c>
      <c r="D638" s="105" t="s">
        <v>578</v>
      </c>
      <c r="E638" s="492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5">
        <f t="shared" si="41"/>
        <v>45107</v>
      </c>
      <c r="D639" s="105" t="s">
        <v>581</v>
      </c>
      <c r="E639" s="492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5">
        <f t="shared" si="41"/>
        <v>45107</v>
      </c>
      <c r="D640" s="105" t="s">
        <v>583</v>
      </c>
      <c r="E640" s="492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5">
        <f t="shared" si="41"/>
        <v>45107</v>
      </c>
      <c r="D641" s="105" t="s">
        <v>523</v>
      </c>
      <c r="E641" s="492">
        <v>7</v>
      </c>
      <c r="F641" s="105" t="s">
        <v>522</v>
      </c>
      <c r="H641" s="105">
        <f>'Справка 6'!J11</f>
        <v>26776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5">
        <f t="shared" si="41"/>
        <v>45107</v>
      </c>
      <c r="D642" s="105" t="s">
        <v>526</v>
      </c>
      <c r="E642" s="492">
        <v>7</v>
      </c>
      <c r="F642" s="105" t="s">
        <v>525</v>
      </c>
      <c r="H642" s="105">
        <f>'Справка 6'!J12</f>
        <v>306940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5">
        <f t="shared" si="41"/>
        <v>45107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5">
        <f t="shared" si="41"/>
        <v>45107</v>
      </c>
      <c r="D644" s="105" t="s">
        <v>532</v>
      </c>
      <c r="E644" s="492">
        <v>7</v>
      </c>
      <c r="F644" s="105" t="s">
        <v>531</v>
      </c>
      <c r="H644" s="105">
        <f>'Справка 6'!J14</f>
        <v>136758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5">
        <f t="shared" si="41"/>
        <v>45107</v>
      </c>
      <c r="D645" s="105" t="s">
        <v>535</v>
      </c>
      <c r="E645" s="492">
        <v>7</v>
      </c>
      <c r="F645" s="105" t="s">
        <v>534</v>
      </c>
      <c r="H645" s="105">
        <f>'Справка 6'!J15</f>
        <v>8371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5">
        <f t="shared" si="41"/>
        <v>45107</v>
      </c>
      <c r="D646" s="105" t="s">
        <v>537</v>
      </c>
      <c r="E646" s="492">
        <v>7</v>
      </c>
      <c r="F646" s="105" t="s">
        <v>536</v>
      </c>
      <c r="H646" s="105">
        <f>'Справка 6'!J16</f>
        <v>49786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5">
        <f t="shared" si="41"/>
        <v>45107</v>
      </c>
      <c r="D647" s="105" t="s">
        <v>540</v>
      </c>
      <c r="E647" s="492">
        <v>7</v>
      </c>
      <c r="F647" s="105" t="s">
        <v>539</v>
      </c>
      <c r="H647" s="105">
        <f>'Справка 6'!J17</f>
        <v>13606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5">
        <f t="shared" si="41"/>
        <v>45107</v>
      </c>
      <c r="D648" s="105" t="s">
        <v>543</v>
      </c>
      <c r="E648" s="492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5">
        <f t="shared" si="41"/>
        <v>45107</v>
      </c>
      <c r="D649" s="105" t="s">
        <v>545</v>
      </c>
      <c r="E649" s="492">
        <v>7</v>
      </c>
      <c r="F649" s="105" t="s">
        <v>828</v>
      </c>
      <c r="H649" s="105">
        <f>'Справка 6'!J19</f>
        <v>542864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5">
        <f t="shared" si="41"/>
        <v>45107</v>
      </c>
      <c r="D650" s="105" t="s">
        <v>547</v>
      </c>
      <c r="E650" s="492">
        <v>7</v>
      </c>
      <c r="F650" s="105" t="s">
        <v>546</v>
      </c>
      <c r="H650" s="105">
        <f>'Справка 6'!J20</f>
        <v>41180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5">
        <f t="shared" si="41"/>
        <v>45107</v>
      </c>
      <c r="D651" s="105" t="s">
        <v>549</v>
      </c>
      <c r="E651" s="492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5">
        <f t="shared" si="41"/>
        <v>45107</v>
      </c>
      <c r="D652" s="105" t="s">
        <v>553</v>
      </c>
      <c r="E652" s="492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5">
        <f aca="true" t="shared" si="44" ref="C653:C716">endDate</f>
        <v>45107</v>
      </c>
      <c r="D653" s="105" t="s">
        <v>555</v>
      </c>
      <c r="E653" s="492">
        <v>7</v>
      </c>
      <c r="F653" s="105" t="s">
        <v>554</v>
      </c>
      <c r="H653" s="105">
        <f>'Справка 6'!J25</f>
        <v>2217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5">
        <f t="shared" si="44"/>
        <v>45107</v>
      </c>
      <c r="D654" s="105" t="s">
        <v>557</v>
      </c>
      <c r="E654" s="492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5">
        <f t="shared" si="44"/>
        <v>45107</v>
      </c>
      <c r="D655" s="105" t="s">
        <v>558</v>
      </c>
      <c r="E655" s="492">
        <v>7</v>
      </c>
      <c r="F655" s="105" t="s">
        <v>542</v>
      </c>
      <c r="H655" s="105">
        <f>'Справка 6'!J27</f>
        <v>1274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5">
        <f t="shared" si="44"/>
        <v>45107</v>
      </c>
      <c r="D656" s="105" t="s">
        <v>560</v>
      </c>
      <c r="E656" s="492">
        <v>7</v>
      </c>
      <c r="F656" s="105" t="s">
        <v>863</v>
      </c>
      <c r="H656" s="105">
        <f>'Справка 6'!J28</f>
        <v>3491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5">
        <f t="shared" si="44"/>
        <v>45107</v>
      </c>
      <c r="D657" s="105" t="s">
        <v>562</v>
      </c>
      <c r="E657" s="492">
        <v>7</v>
      </c>
      <c r="F657" s="105" t="s">
        <v>561</v>
      </c>
      <c r="H657" s="105">
        <f>'Справка 6'!J30</f>
        <v>124364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5">
        <f t="shared" si="44"/>
        <v>45107</v>
      </c>
      <c r="D658" s="105" t="s">
        <v>563</v>
      </c>
      <c r="E658" s="492">
        <v>7</v>
      </c>
      <c r="F658" s="105" t="s">
        <v>108</v>
      </c>
      <c r="H658" s="105">
        <f>'Справка 6'!J31</f>
        <v>124118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5">
        <f t="shared" si="44"/>
        <v>45107</v>
      </c>
      <c r="D659" s="105" t="s">
        <v>564</v>
      </c>
      <c r="E659" s="492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5">
        <f t="shared" si="44"/>
        <v>45107</v>
      </c>
      <c r="D660" s="105" t="s">
        <v>565</v>
      </c>
      <c r="E660" s="492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5">
        <f t="shared" si="44"/>
        <v>45107</v>
      </c>
      <c r="D661" s="105" t="s">
        <v>566</v>
      </c>
      <c r="E661" s="492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5">
        <f t="shared" si="44"/>
        <v>45107</v>
      </c>
      <c r="D662" s="105" t="s">
        <v>568</v>
      </c>
      <c r="E662" s="492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5">
        <f t="shared" si="44"/>
        <v>45107</v>
      </c>
      <c r="D663" s="105" t="s">
        <v>569</v>
      </c>
      <c r="E663" s="492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5">
        <f t="shared" si="44"/>
        <v>45107</v>
      </c>
      <c r="D664" s="105" t="s">
        <v>571</v>
      </c>
      <c r="E664" s="492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5">
        <f t="shared" si="44"/>
        <v>45107</v>
      </c>
      <c r="D665" s="105" t="s">
        <v>573</v>
      </c>
      <c r="E665" s="492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5">
        <f t="shared" si="44"/>
        <v>45107</v>
      </c>
      <c r="D666" s="105" t="s">
        <v>575</v>
      </c>
      <c r="E666" s="492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5">
        <f t="shared" si="44"/>
        <v>45107</v>
      </c>
      <c r="D667" s="105" t="s">
        <v>576</v>
      </c>
      <c r="E667" s="492">
        <v>7</v>
      </c>
      <c r="F667" s="105" t="s">
        <v>542</v>
      </c>
      <c r="H667" s="105">
        <f>'Справка 6'!J40</f>
        <v>36848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5">
        <f t="shared" si="44"/>
        <v>45107</v>
      </c>
      <c r="D668" s="105" t="s">
        <v>578</v>
      </c>
      <c r="E668" s="492">
        <v>7</v>
      </c>
      <c r="F668" s="105" t="s">
        <v>827</v>
      </c>
      <c r="H668" s="105">
        <f>'Справка 6'!J41</f>
        <v>161212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5">
        <f t="shared" si="44"/>
        <v>45107</v>
      </c>
      <c r="D669" s="105" t="s">
        <v>581</v>
      </c>
      <c r="E669" s="492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5">
        <f t="shared" si="44"/>
        <v>45107</v>
      </c>
      <c r="D670" s="105" t="s">
        <v>583</v>
      </c>
      <c r="E670" s="492">
        <v>7</v>
      </c>
      <c r="F670" s="105" t="s">
        <v>582</v>
      </c>
      <c r="H670" s="105">
        <f>'Справка 6'!J43</f>
        <v>748747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5">
        <f t="shared" si="44"/>
        <v>45107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5">
        <f t="shared" si="44"/>
        <v>45107</v>
      </c>
      <c r="D672" s="105" t="s">
        <v>526</v>
      </c>
      <c r="E672" s="492">
        <v>8</v>
      </c>
      <c r="F672" s="105" t="s">
        <v>525</v>
      </c>
      <c r="H672" s="105">
        <f>'Справка 6'!K12</f>
        <v>14408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5">
        <f t="shared" si="44"/>
        <v>45107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5">
        <f t="shared" si="44"/>
        <v>45107</v>
      </c>
      <c r="D674" s="105" t="s">
        <v>532</v>
      </c>
      <c r="E674" s="492">
        <v>8</v>
      </c>
      <c r="F674" s="105" t="s">
        <v>531</v>
      </c>
      <c r="H674" s="105">
        <f>'Справка 6'!K14</f>
        <v>95329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5">
        <f t="shared" si="44"/>
        <v>45107</v>
      </c>
      <c r="D675" s="105" t="s">
        <v>535</v>
      </c>
      <c r="E675" s="492">
        <v>8</v>
      </c>
      <c r="F675" s="105" t="s">
        <v>534</v>
      </c>
      <c r="H675" s="105">
        <f>'Справка 6'!K15</f>
        <v>5159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5">
        <f t="shared" si="44"/>
        <v>45107</v>
      </c>
      <c r="D676" s="105" t="s">
        <v>537</v>
      </c>
      <c r="E676" s="492">
        <v>8</v>
      </c>
      <c r="F676" s="105" t="s">
        <v>536</v>
      </c>
      <c r="H676" s="105">
        <f>'Справка 6'!K16</f>
        <v>42509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5">
        <f t="shared" si="44"/>
        <v>45107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5">
        <f t="shared" si="44"/>
        <v>45107</v>
      </c>
      <c r="D678" s="105" t="s">
        <v>543</v>
      </c>
      <c r="E678" s="492">
        <v>8</v>
      </c>
      <c r="F678" s="105" t="s">
        <v>542</v>
      </c>
      <c r="H678" s="105">
        <f>'Справка 6'!K18</f>
        <v>173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5">
        <f t="shared" si="44"/>
        <v>45107</v>
      </c>
      <c r="D679" s="105" t="s">
        <v>545</v>
      </c>
      <c r="E679" s="492">
        <v>8</v>
      </c>
      <c r="F679" s="105" t="s">
        <v>828</v>
      </c>
      <c r="H679" s="105">
        <f>'Справка 6'!K19</f>
        <v>157578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5">
        <f t="shared" si="44"/>
        <v>45107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5">
        <f t="shared" si="44"/>
        <v>45107</v>
      </c>
      <c r="D681" s="105" t="s">
        <v>549</v>
      </c>
      <c r="E681" s="492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5">
        <f t="shared" si="44"/>
        <v>45107</v>
      </c>
      <c r="D682" s="105" t="s">
        <v>553</v>
      </c>
      <c r="E682" s="492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5">
        <f t="shared" si="44"/>
        <v>45107</v>
      </c>
      <c r="D683" s="105" t="s">
        <v>555</v>
      </c>
      <c r="E683" s="492">
        <v>8</v>
      </c>
      <c r="F683" s="105" t="s">
        <v>554</v>
      </c>
      <c r="H683" s="105">
        <f>'Справка 6'!K25</f>
        <v>2095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5">
        <f t="shared" si="44"/>
        <v>45107</v>
      </c>
      <c r="D684" s="105" t="s">
        <v>557</v>
      </c>
      <c r="E684" s="492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5">
        <f t="shared" si="44"/>
        <v>45107</v>
      </c>
      <c r="D685" s="105" t="s">
        <v>558</v>
      </c>
      <c r="E685" s="492">
        <v>8</v>
      </c>
      <c r="F685" s="105" t="s">
        <v>542</v>
      </c>
      <c r="H685" s="105">
        <f>'Справка 6'!K27</f>
        <v>1180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5">
        <f t="shared" si="44"/>
        <v>45107</v>
      </c>
      <c r="D686" s="105" t="s">
        <v>560</v>
      </c>
      <c r="E686" s="492">
        <v>8</v>
      </c>
      <c r="F686" s="105" t="s">
        <v>863</v>
      </c>
      <c r="H686" s="105">
        <f>'Справка 6'!K28</f>
        <v>3275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5">
        <f t="shared" si="44"/>
        <v>45107</v>
      </c>
      <c r="D687" s="105" t="s">
        <v>562</v>
      </c>
      <c r="E687" s="492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5">
        <f t="shared" si="44"/>
        <v>45107</v>
      </c>
      <c r="D688" s="105" t="s">
        <v>563</v>
      </c>
      <c r="E688" s="492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5">
        <f t="shared" si="44"/>
        <v>45107</v>
      </c>
      <c r="D689" s="105" t="s">
        <v>564</v>
      </c>
      <c r="E689" s="492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5">
        <f t="shared" si="44"/>
        <v>45107</v>
      </c>
      <c r="D690" s="105" t="s">
        <v>565</v>
      </c>
      <c r="E690" s="492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5">
        <f t="shared" si="44"/>
        <v>45107</v>
      </c>
      <c r="D691" s="105" t="s">
        <v>566</v>
      </c>
      <c r="E691" s="492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5">
        <f t="shared" si="44"/>
        <v>45107</v>
      </c>
      <c r="D692" s="105" t="s">
        <v>568</v>
      </c>
      <c r="E692" s="492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5">
        <f t="shared" si="44"/>
        <v>45107</v>
      </c>
      <c r="D693" s="105" t="s">
        <v>569</v>
      </c>
      <c r="E693" s="492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5">
        <f t="shared" si="44"/>
        <v>45107</v>
      </c>
      <c r="D694" s="105" t="s">
        <v>571</v>
      </c>
      <c r="E694" s="492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5">
        <f t="shared" si="44"/>
        <v>45107</v>
      </c>
      <c r="D695" s="105" t="s">
        <v>573</v>
      </c>
      <c r="E695" s="492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5">
        <f t="shared" si="44"/>
        <v>45107</v>
      </c>
      <c r="D696" s="105" t="s">
        <v>575</v>
      </c>
      <c r="E696" s="492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5">
        <f t="shared" si="44"/>
        <v>45107</v>
      </c>
      <c r="D697" s="105" t="s">
        <v>576</v>
      </c>
      <c r="E697" s="492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5">
        <f t="shared" si="44"/>
        <v>45107</v>
      </c>
      <c r="D698" s="105" t="s">
        <v>578</v>
      </c>
      <c r="E698" s="492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5">
        <f t="shared" si="44"/>
        <v>45107</v>
      </c>
      <c r="D699" s="105" t="s">
        <v>581</v>
      </c>
      <c r="E699" s="492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5">
        <f t="shared" si="44"/>
        <v>45107</v>
      </c>
      <c r="D700" s="105" t="s">
        <v>583</v>
      </c>
      <c r="E700" s="492">
        <v>8</v>
      </c>
      <c r="F700" s="105" t="s">
        <v>582</v>
      </c>
      <c r="H700" s="105">
        <f>'Справка 6'!K43</f>
        <v>160853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5">
        <f t="shared" si="44"/>
        <v>45107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5">
        <f t="shared" si="44"/>
        <v>45107</v>
      </c>
      <c r="D702" s="105" t="s">
        <v>526</v>
      </c>
      <c r="E702" s="492">
        <v>9</v>
      </c>
      <c r="F702" s="105" t="s">
        <v>525</v>
      </c>
      <c r="H702" s="105">
        <f>'Справка 6'!L12</f>
        <v>3375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5">
        <f t="shared" si="44"/>
        <v>45107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5">
        <f t="shared" si="44"/>
        <v>45107</v>
      </c>
      <c r="D704" s="105" t="s">
        <v>532</v>
      </c>
      <c r="E704" s="492">
        <v>9</v>
      </c>
      <c r="F704" s="105" t="s">
        <v>531</v>
      </c>
      <c r="H704" s="105">
        <f>'Справка 6'!L14</f>
        <v>2520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5">
        <f t="shared" si="44"/>
        <v>45107</v>
      </c>
      <c r="D705" s="105" t="s">
        <v>535</v>
      </c>
      <c r="E705" s="492">
        <v>9</v>
      </c>
      <c r="F705" s="105" t="s">
        <v>534</v>
      </c>
      <c r="H705" s="105">
        <f>'Справка 6'!L15</f>
        <v>319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5">
        <f t="shared" si="44"/>
        <v>45107</v>
      </c>
      <c r="D706" s="105" t="s">
        <v>537</v>
      </c>
      <c r="E706" s="492">
        <v>9</v>
      </c>
      <c r="F706" s="105" t="s">
        <v>536</v>
      </c>
      <c r="H706" s="105">
        <f>'Справка 6'!L16</f>
        <v>1309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5">
        <f t="shared" si="44"/>
        <v>45107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5">
        <f t="shared" si="44"/>
        <v>45107</v>
      </c>
      <c r="D708" s="105" t="s">
        <v>543</v>
      </c>
      <c r="E708" s="492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5">
        <f t="shared" si="44"/>
        <v>45107</v>
      </c>
      <c r="D709" s="105" t="s">
        <v>545</v>
      </c>
      <c r="E709" s="492">
        <v>9</v>
      </c>
      <c r="F709" s="105" t="s">
        <v>828</v>
      </c>
      <c r="H709" s="105">
        <f>'Справка 6'!L19</f>
        <v>7536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5">
        <f t="shared" si="44"/>
        <v>45107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5">
        <f t="shared" si="44"/>
        <v>45107</v>
      </c>
      <c r="D711" s="105" t="s">
        <v>549</v>
      </c>
      <c r="E711" s="492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5">
        <f t="shared" si="44"/>
        <v>45107</v>
      </c>
      <c r="D712" s="105" t="s">
        <v>553</v>
      </c>
      <c r="E712" s="492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5">
        <f t="shared" si="44"/>
        <v>45107</v>
      </c>
      <c r="D713" s="105" t="s">
        <v>555</v>
      </c>
      <c r="E713" s="492">
        <v>9</v>
      </c>
      <c r="F713" s="105" t="s">
        <v>554</v>
      </c>
      <c r="H713" s="105">
        <f>'Справка 6'!L25</f>
        <v>26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5">
        <f t="shared" si="44"/>
        <v>45107</v>
      </c>
      <c r="D714" s="105" t="s">
        <v>557</v>
      </c>
      <c r="E714" s="492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5">
        <f t="shared" si="44"/>
        <v>45107</v>
      </c>
      <c r="D715" s="105" t="s">
        <v>558</v>
      </c>
      <c r="E715" s="492">
        <v>9</v>
      </c>
      <c r="F715" s="105" t="s">
        <v>542</v>
      </c>
      <c r="H715" s="105">
        <f>'Справка 6'!L27</f>
        <v>41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5">
        <f t="shared" si="44"/>
        <v>45107</v>
      </c>
      <c r="D716" s="105" t="s">
        <v>560</v>
      </c>
      <c r="E716" s="492">
        <v>9</v>
      </c>
      <c r="F716" s="105" t="s">
        <v>863</v>
      </c>
      <c r="H716" s="105">
        <f>'Справка 6'!L28</f>
        <v>67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5">
        <f aca="true" t="shared" si="47" ref="C717:C780">endDate</f>
        <v>45107</v>
      </c>
      <c r="D717" s="105" t="s">
        <v>562</v>
      </c>
      <c r="E717" s="492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5">
        <f t="shared" si="47"/>
        <v>45107</v>
      </c>
      <c r="D718" s="105" t="s">
        <v>563</v>
      </c>
      <c r="E718" s="492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5">
        <f t="shared" si="47"/>
        <v>45107</v>
      </c>
      <c r="D719" s="105" t="s">
        <v>564</v>
      </c>
      <c r="E719" s="492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5">
        <f t="shared" si="47"/>
        <v>45107</v>
      </c>
      <c r="D720" s="105" t="s">
        <v>565</v>
      </c>
      <c r="E720" s="492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5">
        <f t="shared" si="47"/>
        <v>45107</v>
      </c>
      <c r="D721" s="105" t="s">
        <v>566</v>
      </c>
      <c r="E721" s="492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5">
        <f t="shared" si="47"/>
        <v>45107</v>
      </c>
      <c r="D722" s="105" t="s">
        <v>568</v>
      </c>
      <c r="E722" s="492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5">
        <f t="shared" si="47"/>
        <v>45107</v>
      </c>
      <c r="D723" s="105" t="s">
        <v>569</v>
      </c>
      <c r="E723" s="492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5">
        <f t="shared" si="47"/>
        <v>45107</v>
      </c>
      <c r="D724" s="105" t="s">
        <v>571</v>
      </c>
      <c r="E724" s="492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5">
        <f t="shared" si="47"/>
        <v>45107</v>
      </c>
      <c r="D725" s="105" t="s">
        <v>573</v>
      </c>
      <c r="E725" s="492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5">
        <f t="shared" si="47"/>
        <v>45107</v>
      </c>
      <c r="D726" s="105" t="s">
        <v>575</v>
      </c>
      <c r="E726" s="492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5">
        <f t="shared" si="47"/>
        <v>45107</v>
      </c>
      <c r="D727" s="105" t="s">
        <v>576</v>
      </c>
      <c r="E727" s="492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5">
        <f t="shared" si="47"/>
        <v>45107</v>
      </c>
      <c r="D728" s="105" t="s">
        <v>578</v>
      </c>
      <c r="E728" s="492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5">
        <f t="shared" si="47"/>
        <v>45107</v>
      </c>
      <c r="D729" s="105" t="s">
        <v>581</v>
      </c>
      <c r="E729" s="492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5">
        <f t="shared" si="47"/>
        <v>45107</v>
      </c>
      <c r="D730" s="105" t="s">
        <v>583</v>
      </c>
      <c r="E730" s="492">
        <v>9</v>
      </c>
      <c r="F730" s="105" t="s">
        <v>582</v>
      </c>
      <c r="H730" s="105">
        <f>'Справка 6'!L43</f>
        <v>7603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5">
        <f t="shared" si="47"/>
        <v>45107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5">
        <f t="shared" si="47"/>
        <v>45107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5">
        <f t="shared" si="47"/>
        <v>45107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5">
        <f t="shared" si="47"/>
        <v>45107</v>
      </c>
      <c r="D734" s="105" t="s">
        <v>532</v>
      </c>
      <c r="E734" s="492">
        <v>10</v>
      </c>
      <c r="F734" s="105" t="s">
        <v>531</v>
      </c>
      <c r="H734" s="105">
        <f>'Справка 6'!M14</f>
        <v>88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5">
        <f t="shared" si="47"/>
        <v>45107</v>
      </c>
      <c r="D735" s="105" t="s">
        <v>535</v>
      </c>
      <c r="E735" s="492">
        <v>10</v>
      </c>
      <c r="F735" s="105" t="s">
        <v>534</v>
      </c>
      <c r="H735" s="105">
        <f>'Справка 6'!M15</f>
        <v>215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5">
        <f t="shared" si="47"/>
        <v>45107</v>
      </c>
      <c r="D736" s="105" t="s">
        <v>537</v>
      </c>
      <c r="E736" s="492">
        <v>10</v>
      </c>
      <c r="F736" s="105" t="s">
        <v>536</v>
      </c>
      <c r="H736" s="105">
        <f>'Справка 6'!M16</f>
        <v>225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5">
        <f t="shared" si="47"/>
        <v>45107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5">
        <f t="shared" si="47"/>
        <v>45107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5">
        <f t="shared" si="47"/>
        <v>45107</v>
      </c>
      <c r="D739" s="105" t="s">
        <v>545</v>
      </c>
      <c r="E739" s="492">
        <v>10</v>
      </c>
      <c r="F739" s="105" t="s">
        <v>828</v>
      </c>
      <c r="H739" s="105">
        <f>'Справка 6'!M19</f>
        <v>528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5">
        <f t="shared" si="47"/>
        <v>45107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5">
        <f t="shared" si="47"/>
        <v>45107</v>
      </c>
      <c r="D741" s="105" t="s">
        <v>549</v>
      </c>
      <c r="E741" s="492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5">
        <f t="shared" si="47"/>
        <v>45107</v>
      </c>
      <c r="D742" s="105" t="s">
        <v>553</v>
      </c>
      <c r="E742" s="492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5">
        <f t="shared" si="47"/>
        <v>45107</v>
      </c>
      <c r="D743" s="105" t="s">
        <v>555</v>
      </c>
      <c r="E743" s="492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5">
        <f t="shared" si="47"/>
        <v>45107</v>
      </c>
      <c r="D744" s="105" t="s">
        <v>557</v>
      </c>
      <c r="E744" s="492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5">
        <f t="shared" si="47"/>
        <v>45107</v>
      </c>
      <c r="D745" s="105" t="s">
        <v>558</v>
      </c>
      <c r="E745" s="492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5">
        <f t="shared" si="47"/>
        <v>45107</v>
      </c>
      <c r="D746" s="105" t="s">
        <v>560</v>
      </c>
      <c r="E746" s="492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5">
        <f t="shared" si="47"/>
        <v>45107</v>
      </c>
      <c r="D747" s="105" t="s">
        <v>562</v>
      </c>
      <c r="E747" s="492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5">
        <f t="shared" si="47"/>
        <v>45107</v>
      </c>
      <c r="D748" s="105" t="s">
        <v>563</v>
      </c>
      <c r="E748" s="492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5">
        <f t="shared" si="47"/>
        <v>45107</v>
      </c>
      <c r="D749" s="105" t="s">
        <v>564</v>
      </c>
      <c r="E749" s="492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5">
        <f t="shared" si="47"/>
        <v>45107</v>
      </c>
      <c r="D750" s="105" t="s">
        <v>565</v>
      </c>
      <c r="E750" s="492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5">
        <f t="shared" si="47"/>
        <v>45107</v>
      </c>
      <c r="D751" s="105" t="s">
        <v>566</v>
      </c>
      <c r="E751" s="492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5">
        <f t="shared" si="47"/>
        <v>45107</v>
      </c>
      <c r="D752" s="105" t="s">
        <v>568</v>
      </c>
      <c r="E752" s="492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5">
        <f t="shared" si="47"/>
        <v>45107</v>
      </c>
      <c r="D753" s="105" t="s">
        <v>569</v>
      </c>
      <c r="E753" s="492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5">
        <f t="shared" si="47"/>
        <v>45107</v>
      </c>
      <c r="D754" s="105" t="s">
        <v>571</v>
      </c>
      <c r="E754" s="492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5">
        <f t="shared" si="47"/>
        <v>45107</v>
      </c>
      <c r="D755" s="105" t="s">
        <v>573</v>
      </c>
      <c r="E755" s="492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5">
        <f t="shared" si="47"/>
        <v>45107</v>
      </c>
      <c r="D756" s="105" t="s">
        <v>575</v>
      </c>
      <c r="E756" s="492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5">
        <f t="shared" si="47"/>
        <v>45107</v>
      </c>
      <c r="D757" s="105" t="s">
        <v>576</v>
      </c>
      <c r="E757" s="492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5">
        <f t="shared" si="47"/>
        <v>45107</v>
      </c>
      <c r="D758" s="105" t="s">
        <v>578</v>
      </c>
      <c r="E758" s="492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5">
        <f t="shared" si="47"/>
        <v>45107</v>
      </c>
      <c r="D759" s="105" t="s">
        <v>581</v>
      </c>
      <c r="E759" s="492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5">
        <f t="shared" si="47"/>
        <v>45107</v>
      </c>
      <c r="D760" s="105" t="s">
        <v>583</v>
      </c>
      <c r="E760" s="492">
        <v>10</v>
      </c>
      <c r="F760" s="105" t="s">
        <v>582</v>
      </c>
      <c r="H760" s="105">
        <f>'Справка 6'!M43</f>
        <v>528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5">
        <f t="shared" si="47"/>
        <v>45107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5">
        <f t="shared" si="47"/>
        <v>45107</v>
      </c>
      <c r="D762" s="105" t="s">
        <v>526</v>
      </c>
      <c r="E762" s="492">
        <v>11</v>
      </c>
      <c r="F762" s="105" t="s">
        <v>525</v>
      </c>
      <c r="H762" s="105">
        <f>'Справка 6'!N12</f>
        <v>17783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5">
        <f t="shared" si="47"/>
        <v>45107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5">
        <f t="shared" si="47"/>
        <v>45107</v>
      </c>
      <c r="D764" s="105" t="s">
        <v>532</v>
      </c>
      <c r="E764" s="492">
        <v>11</v>
      </c>
      <c r="F764" s="105" t="s">
        <v>531</v>
      </c>
      <c r="H764" s="105">
        <f>'Справка 6'!N14</f>
        <v>97761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5">
        <f t="shared" si="47"/>
        <v>45107</v>
      </c>
      <c r="D765" s="105" t="s">
        <v>535</v>
      </c>
      <c r="E765" s="492">
        <v>11</v>
      </c>
      <c r="F765" s="105" t="s">
        <v>534</v>
      </c>
      <c r="H765" s="105">
        <f>'Справка 6'!N15</f>
        <v>5263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5">
        <f t="shared" si="47"/>
        <v>45107</v>
      </c>
      <c r="D766" s="105" t="s">
        <v>537</v>
      </c>
      <c r="E766" s="492">
        <v>11</v>
      </c>
      <c r="F766" s="105" t="s">
        <v>536</v>
      </c>
      <c r="H766" s="105">
        <f>'Справка 6'!N16</f>
        <v>43593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5">
        <f t="shared" si="47"/>
        <v>45107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5">
        <f t="shared" si="47"/>
        <v>45107</v>
      </c>
      <c r="D768" s="105" t="s">
        <v>543</v>
      </c>
      <c r="E768" s="492">
        <v>11</v>
      </c>
      <c r="F768" s="105" t="s">
        <v>542</v>
      </c>
      <c r="H768" s="105">
        <f>'Справка 6'!N18</f>
        <v>186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5">
        <f t="shared" si="47"/>
        <v>45107</v>
      </c>
      <c r="D769" s="105" t="s">
        <v>545</v>
      </c>
      <c r="E769" s="492">
        <v>11</v>
      </c>
      <c r="F769" s="105" t="s">
        <v>828</v>
      </c>
      <c r="H769" s="105">
        <f>'Справка 6'!N19</f>
        <v>164586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5">
        <f t="shared" si="47"/>
        <v>45107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5">
        <f t="shared" si="47"/>
        <v>45107</v>
      </c>
      <c r="D771" s="105" t="s">
        <v>549</v>
      </c>
      <c r="E771" s="492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5">
        <f t="shared" si="47"/>
        <v>45107</v>
      </c>
      <c r="D772" s="105" t="s">
        <v>553</v>
      </c>
      <c r="E772" s="492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5">
        <f t="shared" si="47"/>
        <v>45107</v>
      </c>
      <c r="D773" s="105" t="s">
        <v>555</v>
      </c>
      <c r="E773" s="492">
        <v>11</v>
      </c>
      <c r="F773" s="105" t="s">
        <v>554</v>
      </c>
      <c r="H773" s="105">
        <f>'Справка 6'!N25</f>
        <v>2121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5">
        <f t="shared" si="47"/>
        <v>45107</v>
      </c>
      <c r="D774" s="105" t="s">
        <v>557</v>
      </c>
      <c r="E774" s="492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5">
        <f t="shared" si="47"/>
        <v>45107</v>
      </c>
      <c r="D775" s="105" t="s">
        <v>558</v>
      </c>
      <c r="E775" s="492">
        <v>11</v>
      </c>
      <c r="F775" s="105" t="s">
        <v>542</v>
      </c>
      <c r="H775" s="105">
        <f>'Справка 6'!N27</f>
        <v>1221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5">
        <f t="shared" si="47"/>
        <v>45107</v>
      </c>
      <c r="D776" s="105" t="s">
        <v>560</v>
      </c>
      <c r="E776" s="492">
        <v>11</v>
      </c>
      <c r="F776" s="105" t="s">
        <v>863</v>
      </c>
      <c r="H776" s="105">
        <f>'Справка 6'!N28</f>
        <v>3342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5">
        <f t="shared" si="47"/>
        <v>45107</v>
      </c>
      <c r="D777" s="105" t="s">
        <v>562</v>
      </c>
      <c r="E777" s="492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5">
        <f t="shared" si="47"/>
        <v>45107</v>
      </c>
      <c r="D778" s="105" t="s">
        <v>563</v>
      </c>
      <c r="E778" s="492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5">
        <f t="shared" si="47"/>
        <v>45107</v>
      </c>
      <c r="D779" s="105" t="s">
        <v>564</v>
      </c>
      <c r="E779" s="492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5">
        <f t="shared" si="47"/>
        <v>45107</v>
      </c>
      <c r="D780" s="105" t="s">
        <v>565</v>
      </c>
      <c r="E780" s="492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5">
        <f aca="true" t="shared" si="50" ref="C781:C844">endDate</f>
        <v>45107</v>
      </c>
      <c r="D781" s="105" t="s">
        <v>566</v>
      </c>
      <c r="E781" s="492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5">
        <f t="shared" si="50"/>
        <v>45107</v>
      </c>
      <c r="D782" s="105" t="s">
        <v>568</v>
      </c>
      <c r="E782" s="492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5">
        <f t="shared" si="50"/>
        <v>45107</v>
      </c>
      <c r="D783" s="105" t="s">
        <v>569</v>
      </c>
      <c r="E783" s="492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5">
        <f t="shared" si="50"/>
        <v>45107</v>
      </c>
      <c r="D784" s="105" t="s">
        <v>571</v>
      </c>
      <c r="E784" s="492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5">
        <f t="shared" si="50"/>
        <v>45107</v>
      </c>
      <c r="D785" s="105" t="s">
        <v>573</v>
      </c>
      <c r="E785" s="492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5">
        <f t="shared" si="50"/>
        <v>45107</v>
      </c>
      <c r="D786" s="105" t="s">
        <v>575</v>
      </c>
      <c r="E786" s="492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5">
        <f t="shared" si="50"/>
        <v>45107</v>
      </c>
      <c r="D787" s="105" t="s">
        <v>576</v>
      </c>
      <c r="E787" s="492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5">
        <f t="shared" si="50"/>
        <v>45107</v>
      </c>
      <c r="D788" s="105" t="s">
        <v>578</v>
      </c>
      <c r="E788" s="492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5">
        <f t="shared" si="50"/>
        <v>45107</v>
      </c>
      <c r="D789" s="105" t="s">
        <v>581</v>
      </c>
      <c r="E789" s="492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5">
        <f t="shared" si="50"/>
        <v>45107</v>
      </c>
      <c r="D790" s="105" t="s">
        <v>583</v>
      </c>
      <c r="E790" s="492">
        <v>11</v>
      </c>
      <c r="F790" s="105" t="s">
        <v>582</v>
      </c>
      <c r="H790" s="105">
        <f>'Справка 6'!N43</f>
        <v>167928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5">
        <f t="shared" si="50"/>
        <v>45107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5">
        <f t="shared" si="50"/>
        <v>45107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5">
        <f t="shared" si="50"/>
        <v>45107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5">
        <f t="shared" si="50"/>
        <v>45107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5">
        <f t="shared" si="50"/>
        <v>45107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5">
        <f t="shared" si="50"/>
        <v>45107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5">
        <f t="shared" si="50"/>
        <v>45107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5">
        <f t="shared" si="50"/>
        <v>45107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5">
        <f t="shared" si="50"/>
        <v>45107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5">
        <f t="shared" si="50"/>
        <v>45107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5">
        <f t="shared" si="50"/>
        <v>45107</v>
      </c>
      <c r="D801" s="105" t="s">
        <v>549</v>
      </c>
      <c r="E801" s="492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5">
        <f t="shared" si="50"/>
        <v>45107</v>
      </c>
      <c r="D802" s="105" t="s">
        <v>553</v>
      </c>
      <c r="E802" s="492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5">
        <f t="shared" si="50"/>
        <v>45107</v>
      </c>
      <c r="D803" s="105" t="s">
        <v>555</v>
      </c>
      <c r="E803" s="492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5">
        <f t="shared" si="50"/>
        <v>45107</v>
      </c>
      <c r="D804" s="105" t="s">
        <v>557</v>
      </c>
      <c r="E804" s="492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5">
        <f t="shared" si="50"/>
        <v>45107</v>
      </c>
      <c r="D805" s="105" t="s">
        <v>558</v>
      </c>
      <c r="E805" s="492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5">
        <f t="shared" si="50"/>
        <v>45107</v>
      </c>
      <c r="D806" s="105" t="s">
        <v>560</v>
      </c>
      <c r="E806" s="492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5">
        <f t="shared" si="50"/>
        <v>45107</v>
      </c>
      <c r="D807" s="105" t="s">
        <v>562</v>
      </c>
      <c r="E807" s="492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5">
        <f t="shared" si="50"/>
        <v>45107</v>
      </c>
      <c r="D808" s="105" t="s">
        <v>563</v>
      </c>
      <c r="E808" s="492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5">
        <f t="shared" si="50"/>
        <v>45107</v>
      </c>
      <c r="D809" s="105" t="s">
        <v>564</v>
      </c>
      <c r="E809" s="492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5">
        <f t="shared" si="50"/>
        <v>45107</v>
      </c>
      <c r="D810" s="105" t="s">
        <v>565</v>
      </c>
      <c r="E810" s="492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5">
        <f t="shared" si="50"/>
        <v>45107</v>
      </c>
      <c r="D811" s="105" t="s">
        <v>566</v>
      </c>
      <c r="E811" s="492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5">
        <f t="shared" si="50"/>
        <v>45107</v>
      </c>
      <c r="D812" s="105" t="s">
        <v>568</v>
      </c>
      <c r="E812" s="492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5">
        <f t="shared" si="50"/>
        <v>45107</v>
      </c>
      <c r="D813" s="105" t="s">
        <v>569</v>
      </c>
      <c r="E813" s="492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5">
        <f t="shared" si="50"/>
        <v>45107</v>
      </c>
      <c r="D814" s="105" t="s">
        <v>571</v>
      </c>
      <c r="E814" s="492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5">
        <f t="shared" si="50"/>
        <v>45107</v>
      </c>
      <c r="D815" s="105" t="s">
        <v>573</v>
      </c>
      <c r="E815" s="492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5">
        <f t="shared" si="50"/>
        <v>45107</v>
      </c>
      <c r="D816" s="105" t="s">
        <v>575</v>
      </c>
      <c r="E816" s="492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5">
        <f t="shared" si="50"/>
        <v>45107</v>
      </c>
      <c r="D817" s="105" t="s">
        <v>576</v>
      </c>
      <c r="E817" s="492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5">
        <f t="shared" si="50"/>
        <v>45107</v>
      </c>
      <c r="D818" s="105" t="s">
        <v>578</v>
      </c>
      <c r="E818" s="492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5">
        <f t="shared" si="50"/>
        <v>45107</v>
      </c>
      <c r="D819" s="105" t="s">
        <v>581</v>
      </c>
      <c r="E819" s="492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5">
        <f t="shared" si="50"/>
        <v>45107</v>
      </c>
      <c r="D820" s="105" t="s">
        <v>583</v>
      </c>
      <c r="E820" s="492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5">
        <f t="shared" si="50"/>
        <v>45107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5">
        <f t="shared" si="50"/>
        <v>45107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5">
        <f t="shared" si="50"/>
        <v>45107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5">
        <f t="shared" si="50"/>
        <v>45107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5">
        <f t="shared" si="50"/>
        <v>45107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5">
        <f t="shared" si="50"/>
        <v>45107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5">
        <f t="shared" si="50"/>
        <v>45107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5">
        <f t="shared" si="50"/>
        <v>45107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5">
        <f t="shared" si="50"/>
        <v>45107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5">
        <f t="shared" si="50"/>
        <v>45107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5">
        <f t="shared" si="50"/>
        <v>45107</v>
      </c>
      <c r="D831" s="105" t="s">
        <v>549</v>
      </c>
      <c r="E831" s="492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5">
        <f t="shared" si="50"/>
        <v>45107</v>
      </c>
      <c r="D832" s="105" t="s">
        <v>553</v>
      </c>
      <c r="E832" s="492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5">
        <f t="shared" si="50"/>
        <v>45107</v>
      </c>
      <c r="D833" s="105" t="s">
        <v>555</v>
      </c>
      <c r="E833" s="492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5">
        <f t="shared" si="50"/>
        <v>45107</v>
      </c>
      <c r="D834" s="105" t="s">
        <v>557</v>
      </c>
      <c r="E834" s="492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5">
        <f t="shared" si="50"/>
        <v>45107</v>
      </c>
      <c r="D835" s="105" t="s">
        <v>558</v>
      </c>
      <c r="E835" s="492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5">
        <f t="shared" si="50"/>
        <v>45107</v>
      </c>
      <c r="D836" s="105" t="s">
        <v>560</v>
      </c>
      <c r="E836" s="492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5">
        <f t="shared" si="50"/>
        <v>45107</v>
      </c>
      <c r="D837" s="105" t="s">
        <v>562</v>
      </c>
      <c r="E837" s="492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5">
        <f t="shared" si="50"/>
        <v>45107</v>
      </c>
      <c r="D838" s="105" t="s">
        <v>563</v>
      </c>
      <c r="E838" s="492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5">
        <f t="shared" si="50"/>
        <v>45107</v>
      </c>
      <c r="D839" s="105" t="s">
        <v>564</v>
      </c>
      <c r="E839" s="492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5">
        <f t="shared" si="50"/>
        <v>45107</v>
      </c>
      <c r="D840" s="105" t="s">
        <v>565</v>
      </c>
      <c r="E840" s="492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5">
        <f t="shared" si="50"/>
        <v>45107</v>
      </c>
      <c r="D841" s="105" t="s">
        <v>566</v>
      </c>
      <c r="E841" s="492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5">
        <f t="shared" si="50"/>
        <v>45107</v>
      </c>
      <c r="D842" s="105" t="s">
        <v>568</v>
      </c>
      <c r="E842" s="492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5">
        <f t="shared" si="50"/>
        <v>45107</v>
      </c>
      <c r="D843" s="105" t="s">
        <v>569</v>
      </c>
      <c r="E843" s="492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5">
        <f t="shared" si="50"/>
        <v>45107</v>
      </c>
      <c r="D844" s="105" t="s">
        <v>571</v>
      </c>
      <c r="E844" s="492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5">
        <f aca="true" t="shared" si="53" ref="C845:C910">endDate</f>
        <v>45107</v>
      </c>
      <c r="D845" s="105" t="s">
        <v>573</v>
      </c>
      <c r="E845" s="492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5">
        <f t="shared" si="53"/>
        <v>45107</v>
      </c>
      <c r="D846" s="105" t="s">
        <v>575</v>
      </c>
      <c r="E846" s="492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5">
        <f t="shared" si="53"/>
        <v>45107</v>
      </c>
      <c r="D847" s="105" t="s">
        <v>576</v>
      </c>
      <c r="E847" s="492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5">
        <f t="shared" si="53"/>
        <v>45107</v>
      </c>
      <c r="D848" s="105" t="s">
        <v>578</v>
      </c>
      <c r="E848" s="492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5">
        <f t="shared" si="53"/>
        <v>45107</v>
      </c>
      <c r="D849" s="105" t="s">
        <v>581</v>
      </c>
      <c r="E849" s="492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5">
        <f t="shared" si="53"/>
        <v>45107</v>
      </c>
      <c r="D850" s="105" t="s">
        <v>583</v>
      </c>
      <c r="E850" s="492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5">
        <f t="shared" si="53"/>
        <v>45107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5">
        <f t="shared" si="53"/>
        <v>45107</v>
      </c>
      <c r="D852" s="105" t="s">
        <v>526</v>
      </c>
      <c r="E852" s="492">
        <v>14</v>
      </c>
      <c r="F852" s="105" t="s">
        <v>525</v>
      </c>
      <c r="H852" s="105">
        <f>'Справка 6'!Q12</f>
        <v>17783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5">
        <f t="shared" si="53"/>
        <v>45107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5">
        <f t="shared" si="53"/>
        <v>45107</v>
      </c>
      <c r="D854" s="105" t="s">
        <v>532</v>
      </c>
      <c r="E854" s="492">
        <v>14</v>
      </c>
      <c r="F854" s="105" t="s">
        <v>531</v>
      </c>
      <c r="H854" s="105">
        <f>'Справка 6'!Q14</f>
        <v>97761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5">
        <f t="shared" si="53"/>
        <v>45107</v>
      </c>
      <c r="D855" s="105" t="s">
        <v>535</v>
      </c>
      <c r="E855" s="492">
        <v>14</v>
      </c>
      <c r="F855" s="105" t="s">
        <v>534</v>
      </c>
      <c r="H855" s="105">
        <f>'Справка 6'!Q15</f>
        <v>5263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5">
        <f t="shared" si="53"/>
        <v>45107</v>
      </c>
      <c r="D856" s="105" t="s">
        <v>537</v>
      </c>
      <c r="E856" s="492">
        <v>14</v>
      </c>
      <c r="F856" s="105" t="s">
        <v>536</v>
      </c>
      <c r="H856" s="105">
        <f>'Справка 6'!Q16</f>
        <v>43593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5">
        <f t="shared" si="53"/>
        <v>45107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5">
        <f t="shared" si="53"/>
        <v>45107</v>
      </c>
      <c r="D858" s="105" t="s">
        <v>543</v>
      </c>
      <c r="E858" s="492">
        <v>14</v>
      </c>
      <c r="F858" s="105" t="s">
        <v>542</v>
      </c>
      <c r="H858" s="105">
        <f>'Справка 6'!Q18</f>
        <v>186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5">
        <f t="shared" si="53"/>
        <v>45107</v>
      </c>
      <c r="D859" s="105" t="s">
        <v>545</v>
      </c>
      <c r="E859" s="492">
        <v>14</v>
      </c>
      <c r="F859" s="105" t="s">
        <v>828</v>
      </c>
      <c r="H859" s="105">
        <f>'Справка 6'!Q19</f>
        <v>164586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5">
        <f t="shared" si="53"/>
        <v>45107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5">
        <f t="shared" si="53"/>
        <v>45107</v>
      </c>
      <c r="D861" s="105" t="s">
        <v>549</v>
      </c>
      <c r="E861" s="492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5">
        <f t="shared" si="53"/>
        <v>45107</v>
      </c>
      <c r="D862" s="105" t="s">
        <v>553</v>
      </c>
      <c r="E862" s="492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5">
        <f t="shared" si="53"/>
        <v>45107</v>
      </c>
      <c r="D863" s="105" t="s">
        <v>555</v>
      </c>
      <c r="E863" s="492">
        <v>14</v>
      </c>
      <c r="F863" s="105" t="s">
        <v>554</v>
      </c>
      <c r="H863" s="105">
        <f>'Справка 6'!Q25</f>
        <v>2121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5">
        <f t="shared" si="53"/>
        <v>45107</v>
      </c>
      <c r="D864" s="105" t="s">
        <v>557</v>
      </c>
      <c r="E864" s="492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5">
        <f t="shared" si="53"/>
        <v>45107</v>
      </c>
      <c r="D865" s="105" t="s">
        <v>558</v>
      </c>
      <c r="E865" s="492">
        <v>14</v>
      </c>
      <c r="F865" s="105" t="s">
        <v>542</v>
      </c>
      <c r="H865" s="105">
        <f>'Справка 6'!Q27</f>
        <v>1221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5">
        <f t="shared" si="53"/>
        <v>45107</v>
      </c>
      <c r="D866" s="105" t="s">
        <v>560</v>
      </c>
      <c r="E866" s="492">
        <v>14</v>
      </c>
      <c r="F866" s="105" t="s">
        <v>863</v>
      </c>
      <c r="H866" s="105">
        <f>'Справка 6'!Q28</f>
        <v>3342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5">
        <f t="shared" si="53"/>
        <v>45107</v>
      </c>
      <c r="D867" s="105" t="s">
        <v>562</v>
      </c>
      <c r="E867" s="492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5">
        <f t="shared" si="53"/>
        <v>45107</v>
      </c>
      <c r="D868" s="105" t="s">
        <v>563</v>
      </c>
      <c r="E868" s="492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5">
        <f t="shared" si="53"/>
        <v>45107</v>
      </c>
      <c r="D869" s="105" t="s">
        <v>564</v>
      </c>
      <c r="E869" s="492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5">
        <f t="shared" si="53"/>
        <v>45107</v>
      </c>
      <c r="D870" s="105" t="s">
        <v>565</v>
      </c>
      <c r="E870" s="492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5">
        <f t="shared" si="53"/>
        <v>45107</v>
      </c>
      <c r="D871" s="105" t="s">
        <v>566</v>
      </c>
      <c r="E871" s="492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5">
        <f t="shared" si="53"/>
        <v>45107</v>
      </c>
      <c r="D872" s="105" t="s">
        <v>568</v>
      </c>
      <c r="E872" s="492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5">
        <f t="shared" si="53"/>
        <v>45107</v>
      </c>
      <c r="D873" s="105" t="s">
        <v>569</v>
      </c>
      <c r="E873" s="492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5">
        <f t="shared" si="53"/>
        <v>45107</v>
      </c>
      <c r="D874" s="105" t="s">
        <v>571</v>
      </c>
      <c r="E874" s="492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5">
        <f t="shared" si="53"/>
        <v>45107</v>
      </c>
      <c r="D875" s="105" t="s">
        <v>573</v>
      </c>
      <c r="E875" s="492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5">
        <f t="shared" si="53"/>
        <v>45107</v>
      </c>
      <c r="D876" s="105" t="s">
        <v>575</v>
      </c>
      <c r="E876" s="492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5">
        <f t="shared" si="53"/>
        <v>45107</v>
      </c>
      <c r="D877" s="105" t="s">
        <v>576</v>
      </c>
      <c r="E877" s="492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5">
        <f t="shared" si="53"/>
        <v>45107</v>
      </c>
      <c r="D878" s="105" t="s">
        <v>578</v>
      </c>
      <c r="E878" s="492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5">
        <f t="shared" si="53"/>
        <v>45107</v>
      </c>
      <c r="D879" s="105" t="s">
        <v>581</v>
      </c>
      <c r="E879" s="492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5">
        <f t="shared" si="53"/>
        <v>45107</v>
      </c>
      <c r="D880" s="105" t="s">
        <v>583</v>
      </c>
      <c r="E880" s="492">
        <v>14</v>
      </c>
      <c r="F880" s="105" t="s">
        <v>582</v>
      </c>
      <c r="H880" s="105">
        <f>'Справка 6'!Q43</f>
        <v>167928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5">
        <f t="shared" si="53"/>
        <v>45107</v>
      </c>
      <c r="D881" s="105" t="s">
        <v>523</v>
      </c>
      <c r="E881" s="492">
        <v>15</v>
      </c>
      <c r="F881" s="105" t="s">
        <v>522</v>
      </c>
      <c r="H881" s="105">
        <f>'Справка 6'!R11</f>
        <v>26776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5">
        <f t="shared" si="53"/>
        <v>45107</v>
      </c>
      <c r="D882" s="105" t="s">
        <v>526</v>
      </c>
      <c r="E882" s="492">
        <v>15</v>
      </c>
      <c r="F882" s="105" t="s">
        <v>525</v>
      </c>
      <c r="H882" s="105">
        <f>'Справка 6'!R12</f>
        <v>289157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5">
        <f t="shared" si="53"/>
        <v>45107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5">
        <f t="shared" si="53"/>
        <v>45107</v>
      </c>
      <c r="D884" s="105" t="s">
        <v>532</v>
      </c>
      <c r="E884" s="492">
        <v>15</v>
      </c>
      <c r="F884" s="105" t="s">
        <v>531</v>
      </c>
      <c r="H884" s="105">
        <f>'Справка 6'!R14</f>
        <v>38997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5">
        <f t="shared" si="53"/>
        <v>45107</v>
      </c>
      <c r="D885" s="105" t="s">
        <v>535</v>
      </c>
      <c r="E885" s="492">
        <v>15</v>
      </c>
      <c r="F885" s="105" t="s">
        <v>534</v>
      </c>
      <c r="H885" s="105">
        <f>'Справка 6'!R15</f>
        <v>3108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5">
        <f t="shared" si="53"/>
        <v>45107</v>
      </c>
      <c r="D886" s="105" t="s">
        <v>537</v>
      </c>
      <c r="E886" s="492">
        <v>15</v>
      </c>
      <c r="F886" s="105" t="s">
        <v>536</v>
      </c>
      <c r="H886" s="105">
        <f>'Справка 6'!R16</f>
        <v>6193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5">
        <f t="shared" si="53"/>
        <v>45107</v>
      </c>
      <c r="D887" s="105" t="s">
        <v>540</v>
      </c>
      <c r="E887" s="492">
        <v>15</v>
      </c>
      <c r="F887" s="105" t="s">
        <v>539</v>
      </c>
      <c r="H887" s="105">
        <f>'Справка 6'!R17</f>
        <v>13606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5">
        <f t="shared" si="53"/>
        <v>45107</v>
      </c>
      <c r="D888" s="105" t="s">
        <v>543</v>
      </c>
      <c r="E888" s="492">
        <v>15</v>
      </c>
      <c r="F888" s="105" t="s">
        <v>542</v>
      </c>
      <c r="H888" s="105">
        <f>'Справка 6'!R18</f>
        <v>441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5">
        <f t="shared" si="53"/>
        <v>45107</v>
      </c>
      <c r="D889" s="105" t="s">
        <v>545</v>
      </c>
      <c r="E889" s="492">
        <v>15</v>
      </c>
      <c r="F889" s="105" t="s">
        <v>828</v>
      </c>
      <c r="H889" s="105">
        <f>'Справка 6'!R19</f>
        <v>378278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5">
        <f t="shared" si="53"/>
        <v>45107</v>
      </c>
      <c r="D890" s="105" t="s">
        <v>547</v>
      </c>
      <c r="E890" s="492">
        <v>15</v>
      </c>
      <c r="F890" s="105" t="s">
        <v>546</v>
      </c>
      <c r="H890" s="105">
        <f>'Справка 6'!R20</f>
        <v>41180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5">
        <f t="shared" si="53"/>
        <v>45107</v>
      </c>
      <c r="D891" s="105" t="s">
        <v>549</v>
      </c>
      <c r="E891" s="492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5">
        <f t="shared" si="53"/>
        <v>45107</v>
      </c>
      <c r="D892" s="105" t="s">
        <v>553</v>
      </c>
      <c r="E892" s="492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5">
        <f t="shared" si="53"/>
        <v>45107</v>
      </c>
      <c r="D893" s="105" t="s">
        <v>555</v>
      </c>
      <c r="E893" s="492">
        <v>15</v>
      </c>
      <c r="F893" s="105" t="s">
        <v>554</v>
      </c>
      <c r="H893" s="105">
        <f>'Справка 6'!R25</f>
        <v>96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5">
        <f t="shared" si="53"/>
        <v>45107</v>
      </c>
      <c r="D894" s="105" t="s">
        <v>557</v>
      </c>
      <c r="E894" s="492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5">
        <f t="shared" si="53"/>
        <v>45107</v>
      </c>
      <c r="D895" s="105" t="s">
        <v>558</v>
      </c>
      <c r="E895" s="492">
        <v>15</v>
      </c>
      <c r="F895" s="105" t="s">
        <v>542</v>
      </c>
      <c r="H895" s="105">
        <f>'Справка 6'!R27</f>
        <v>53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5">
        <f t="shared" si="53"/>
        <v>45107</v>
      </c>
      <c r="D896" s="105" t="s">
        <v>560</v>
      </c>
      <c r="E896" s="492">
        <v>15</v>
      </c>
      <c r="F896" s="105" t="s">
        <v>863</v>
      </c>
      <c r="H896" s="105">
        <f>'Справка 6'!R28</f>
        <v>149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5">
        <f t="shared" si="53"/>
        <v>45107</v>
      </c>
      <c r="D897" s="105" t="s">
        <v>562</v>
      </c>
      <c r="E897" s="492">
        <v>15</v>
      </c>
      <c r="F897" s="105" t="s">
        <v>561</v>
      </c>
      <c r="H897" s="105">
        <f>'Справка 6'!R30</f>
        <v>124364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5">
        <f t="shared" si="53"/>
        <v>45107</v>
      </c>
      <c r="D898" s="105" t="s">
        <v>563</v>
      </c>
      <c r="E898" s="492">
        <v>15</v>
      </c>
      <c r="F898" s="105" t="s">
        <v>108</v>
      </c>
      <c r="H898" s="105">
        <f>'Справка 6'!R31</f>
        <v>124118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5">
        <f t="shared" si="53"/>
        <v>45107</v>
      </c>
      <c r="D899" s="105" t="s">
        <v>564</v>
      </c>
      <c r="E899" s="492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5">
        <f t="shared" si="53"/>
        <v>45107</v>
      </c>
      <c r="D900" s="105" t="s">
        <v>565</v>
      </c>
      <c r="E900" s="492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5">
        <f t="shared" si="53"/>
        <v>45107</v>
      </c>
      <c r="D901" s="105" t="s">
        <v>566</v>
      </c>
      <c r="E901" s="492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5">
        <f t="shared" si="53"/>
        <v>45107</v>
      </c>
      <c r="D902" s="105" t="s">
        <v>568</v>
      </c>
      <c r="E902" s="492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5">
        <f t="shared" si="53"/>
        <v>45107</v>
      </c>
      <c r="D903" s="105" t="s">
        <v>569</v>
      </c>
      <c r="E903" s="492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5">
        <f t="shared" si="53"/>
        <v>45107</v>
      </c>
      <c r="D904" s="105" t="s">
        <v>571</v>
      </c>
      <c r="E904" s="492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5">
        <f t="shared" si="53"/>
        <v>45107</v>
      </c>
      <c r="D905" s="105" t="s">
        <v>573</v>
      </c>
      <c r="E905" s="492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5">
        <f t="shared" si="53"/>
        <v>45107</v>
      </c>
      <c r="D906" s="105" t="s">
        <v>575</v>
      </c>
      <c r="E906" s="492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5">
        <f t="shared" si="53"/>
        <v>45107</v>
      </c>
      <c r="D907" s="105" t="s">
        <v>576</v>
      </c>
      <c r="E907" s="492">
        <v>15</v>
      </c>
      <c r="F907" s="105" t="s">
        <v>542</v>
      </c>
      <c r="H907" s="105">
        <f>'Справка 6'!R40</f>
        <v>36848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5">
        <f t="shared" si="53"/>
        <v>45107</v>
      </c>
      <c r="D908" s="105" t="s">
        <v>578</v>
      </c>
      <c r="E908" s="492">
        <v>15</v>
      </c>
      <c r="F908" s="105" t="s">
        <v>827</v>
      </c>
      <c r="H908" s="105">
        <f>'Справка 6'!R41</f>
        <v>161212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5">
        <f t="shared" si="53"/>
        <v>45107</v>
      </c>
      <c r="D909" s="105" t="s">
        <v>581</v>
      </c>
      <c r="E909" s="492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5">
        <f t="shared" si="53"/>
        <v>45107</v>
      </c>
      <c r="D910" s="105" t="s">
        <v>583</v>
      </c>
      <c r="E910" s="492">
        <v>15</v>
      </c>
      <c r="F910" s="105" t="s">
        <v>582</v>
      </c>
      <c r="H910" s="105">
        <f>'Справка 6'!R43</f>
        <v>580819</v>
      </c>
    </row>
    <row r="911" spans="3:6" s="493" customFormat="1" ht="15.75">
      <c r="C911" s="574"/>
      <c r="F911" s="497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5">
        <f aca="true" t="shared" si="56" ref="C912:C975">endDate</f>
        <v>45107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5">
        <f t="shared" si="56"/>
        <v>45107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36848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5">
        <f t="shared" si="56"/>
        <v>45107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35429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5">
        <f t="shared" si="56"/>
        <v>45107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916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5">
        <f t="shared" si="56"/>
        <v>45107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503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5">
        <f t="shared" si="56"/>
        <v>45107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5">
        <f t="shared" si="56"/>
        <v>45107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5">
        <f t="shared" si="56"/>
        <v>45107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5">
        <f t="shared" si="56"/>
        <v>45107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5">
        <f t="shared" si="56"/>
        <v>45107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36848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5">
        <f t="shared" si="56"/>
        <v>45107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5">
        <f t="shared" si="56"/>
        <v>45107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7520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5">
        <f t="shared" si="56"/>
        <v>45107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2688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5">
        <f t="shared" si="56"/>
        <v>45107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3726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5">
        <f t="shared" si="56"/>
        <v>45107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1106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5">
        <f t="shared" si="56"/>
        <v>45107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1130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5">
        <f t="shared" si="56"/>
        <v>45107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919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5">
        <f t="shared" si="56"/>
        <v>45107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5">
        <f t="shared" si="56"/>
        <v>45107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5">
        <f t="shared" si="56"/>
        <v>45107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32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5">
        <f t="shared" si="56"/>
        <v>45107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589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5">
        <f t="shared" si="56"/>
        <v>45107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5">
        <f t="shared" si="56"/>
        <v>45107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589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5">
        <f t="shared" si="56"/>
        <v>45107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5">
        <f t="shared" si="56"/>
        <v>45107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5">
        <f t="shared" si="56"/>
        <v>45107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169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5">
        <f t="shared" si="56"/>
        <v>45107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5">
        <f t="shared" si="56"/>
        <v>45107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5">
        <f t="shared" si="56"/>
        <v>45107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5">
        <f t="shared" si="56"/>
        <v>45107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169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5">
        <f t="shared" si="56"/>
        <v>45107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10359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5">
        <f t="shared" si="56"/>
        <v>45107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47207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5">
        <f t="shared" si="56"/>
        <v>45107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5">
        <f t="shared" si="56"/>
        <v>45107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5">
        <f t="shared" si="56"/>
        <v>45107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5">
        <f t="shared" si="56"/>
        <v>45107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5">
        <f t="shared" si="56"/>
        <v>45107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5">
        <f t="shared" si="56"/>
        <v>45107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5">
        <f t="shared" si="56"/>
        <v>45107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5">
        <f t="shared" si="56"/>
        <v>45107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5">
        <f t="shared" si="56"/>
        <v>45107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5">
        <f t="shared" si="56"/>
        <v>45107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5">
        <f t="shared" si="56"/>
        <v>45107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5">
        <f t="shared" si="56"/>
        <v>45107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7520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5">
        <f t="shared" si="56"/>
        <v>45107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2688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5">
        <f t="shared" si="56"/>
        <v>45107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3726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5">
        <f t="shared" si="56"/>
        <v>45107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1106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5">
        <f t="shared" si="56"/>
        <v>45107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1130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5">
        <f t="shared" si="56"/>
        <v>45107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919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5">
        <f t="shared" si="56"/>
        <v>45107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5">
        <f t="shared" si="56"/>
        <v>45107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5">
        <f t="shared" si="56"/>
        <v>45107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32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5">
        <f t="shared" si="56"/>
        <v>45107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589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5">
        <f t="shared" si="56"/>
        <v>45107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5">
        <f t="shared" si="56"/>
        <v>45107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589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5">
        <f t="shared" si="56"/>
        <v>45107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5">
        <f t="shared" si="56"/>
        <v>45107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5">
        <f t="shared" si="56"/>
        <v>45107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169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5">
        <f t="shared" si="56"/>
        <v>45107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5">
        <f t="shared" si="56"/>
        <v>45107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5">
        <f t="shared" si="56"/>
        <v>45107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5">
        <f t="shared" si="56"/>
        <v>45107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169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5">
        <f t="shared" si="56"/>
        <v>45107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10359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5">
        <f t="shared" si="56"/>
        <v>45107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10359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5">
        <f aca="true" t="shared" si="59" ref="C976:C1039">endDate</f>
        <v>45107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5">
        <f t="shared" si="59"/>
        <v>45107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36848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5">
        <f t="shared" si="59"/>
        <v>45107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35429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5">
        <f t="shared" si="59"/>
        <v>45107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916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5">
        <f t="shared" si="59"/>
        <v>45107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503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5">
        <f t="shared" si="59"/>
        <v>45107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5">
        <f t="shared" si="59"/>
        <v>45107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5">
        <f t="shared" si="59"/>
        <v>45107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5">
        <f t="shared" si="59"/>
        <v>45107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5">
        <f t="shared" si="59"/>
        <v>45107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36848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5">
        <f t="shared" si="59"/>
        <v>45107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5">
        <f t="shared" si="59"/>
        <v>45107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5">
        <f t="shared" si="59"/>
        <v>45107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5">
        <f t="shared" si="59"/>
        <v>45107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5">
        <f t="shared" si="59"/>
        <v>45107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5">
        <f t="shared" si="59"/>
        <v>45107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5">
        <f t="shared" si="59"/>
        <v>45107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5">
        <f t="shared" si="59"/>
        <v>45107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5">
        <f t="shared" si="59"/>
        <v>45107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5">
        <f t="shared" si="59"/>
        <v>45107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5">
        <f t="shared" si="59"/>
        <v>45107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5">
        <f t="shared" si="59"/>
        <v>45107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5">
        <f t="shared" si="59"/>
        <v>45107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5">
        <f t="shared" si="59"/>
        <v>45107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5">
        <f t="shared" si="59"/>
        <v>45107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5">
        <f t="shared" si="59"/>
        <v>45107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5">
        <f t="shared" si="59"/>
        <v>45107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5">
        <f t="shared" si="59"/>
        <v>45107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5">
        <f t="shared" si="59"/>
        <v>45107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5">
        <f t="shared" si="59"/>
        <v>45107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5">
        <f t="shared" si="59"/>
        <v>45107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5">
        <f t="shared" si="59"/>
        <v>45107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36848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5">
        <f t="shared" si="59"/>
        <v>45107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2347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5">
        <f t="shared" si="59"/>
        <v>45107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2347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5">
        <f t="shared" si="59"/>
        <v>45107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5">
        <f t="shared" si="59"/>
        <v>45107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5">
        <f t="shared" si="59"/>
        <v>45107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72498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5">
        <f t="shared" si="59"/>
        <v>45107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72498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5">
        <f t="shared" si="59"/>
        <v>45107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5">
        <f t="shared" si="59"/>
        <v>45107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5">
        <f t="shared" si="59"/>
        <v>45107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5">
        <f t="shared" si="59"/>
        <v>45107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5">
        <f t="shared" si="59"/>
        <v>45107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5">
        <f t="shared" si="59"/>
        <v>45107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5">
        <f t="shared" si="59"/>
        <v>45107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1384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5">
        <f t="shared" si="59"/>
        <v>45107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51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5">
        <f t="shared" si="59"/>
        <v>45107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76229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5">
        <f t="shared" si="59"/>
        <v>45107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16291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5">
        <f t="shared" si="59"/>
        <v>45107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16228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5">
        <f t="shared" si="59"/>
        <v>45107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12367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5">
        <f t="shared" si="59"/>
        <v>45107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977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5">
        <f t="shared" si="59"/>
        <v>45107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2884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5">
        <f t="shared" si="59"/>
        <v>45107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4893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5">
        <f t="shared" si="59"/>
        <v>45107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4893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5">
        <f t="shared" si="59"/>
        <v>45107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5">
        <f t="shared" si="59"/>
        <v>45107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5">
        <f t="shared" si="59"/>
        <v>45107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5">
        <f t="shared" si="59"/>
        <v>45107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0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5">
        <f t="shared" si="59"/>
        <v>45107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5">
        <f t="shared" si="59"/>
        <v>45107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5">
        <f t="shared" si="59"/>
        <v>45107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5">
        <f t="shared" si="59"/>
        <v>45107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5">
        <f t="shared" si="59"/>
        <v>45107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24409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5">
        <f t="shared" si="59"/>
        <v>45107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5">
        <f aca="true" t="shared" si="62" ref="C1040:C1103">endDate</f>
        <v>45107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12943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5">
        <f t="shared" si="62"/>
        <v>45107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7208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5">
        <f t="shared" si="62"/>
        <v>45107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2635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5">
        <f t="shared" si="62"/>
        <v>45107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577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5">
        <f t="shared" si="62"/>
        <v>45107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5">
        <f t="shared" si="62"/>
        <v>45107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5">
        <f t="shared" si="62"/>
        <v>45107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577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5">
        <f t="shared" si="62"/>
        <v>45107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1046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5">
        <f t="shared" si="62"/>
        <v>45107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877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5">
        <f t="shared" si="62"/>
        <v>45107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46407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5">
        <f t="shared" si="62"/>
        <v>45107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138927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5">
        <f t="shared" si="62"/>
        <v>45107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5">
        <f t="shared" si="62"/>
        <v>45107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5">
        <f t="shared" si="62"/>
        <v>45107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5">
        <f t="shared" si="62"/>
        <v>45107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5">
        <f t="shared" si="62"/>
        <v>45107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5">
        <f t="shared" si="62"/>
        <v>45107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5">
        <f t="shared" si="62"/>
        <v>45107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5">
        <f t="shared" si="62"/>
        <v>45107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5">
        <f t="shared" si="62"/>
        <v>45107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5">
        <f t="shared" si="62"/>
        <v>45107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5">
        <f t="shared" si="62"/>
        <v>45107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5">
        <f t="shared" si="62"/>
        <v>45107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5">
        <f t="shared" si="62"/>
        <v>45107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5">
        <f t="shared" si="62"/>
        <v>45107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5">
        <f t="shared" si="62"/>
        <v>45107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5">
        <f t="shared" si="62"/>
        <v>45107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5">
        <f t="shared" si="62"/>
        <v>45107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16228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5">
        <f t="shared" si="62"/>
        <v>45107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12367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5">
        <f t="shared" si="62"/>
        <v>45107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977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5">
        <f t="shared" si="62"/>
        <v>45107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2884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5">
        <f t="shared" si="62"/>
        <v>45107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4893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5">
        <f t="shared" si="62"/>
        <v>45107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4893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5">
        <f t="shared" si="62"/>
        <v>45107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5">
        <f t="shared" si="62"/>
        <v>45107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5">
        <f t="shared" si="62"/>
        <v>45107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5">
        <f t="shared" si="62"/>
        <v>45107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0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5">
        <f t="shared" si="62"/>
        <v>45107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5">
        <f t="shared" si="62"/>
        <v>45107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5">
        <f t="shared" si="62"/>
        <v>45107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5">
        <f t="shared" si="62"/>
        <v>45107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5">
        <f t="shared" si="62"/>
        <v>45107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24409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5">
        <f t="shared" si="62"/>
        <v>45107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5">
        <f t="shared" si="62"/>
        <v>45107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12943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5">
        <f t="shared" si="62"/>
        <v>45107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7208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5">
        <f t="shared" si="62"/>
        <v>45107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2635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5">
        <f t="shared" si="62"/>
        <v>45107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577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5">
        <f t="shared" si="62"/>
        <v>45107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5">
        <f t="shared" si="62"/>
        <v>45107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5">
        <f t="shared" si="62"/>
        <v>45107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577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5">
        <f t="shared" si="62"/>
        <v>45107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1046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5">
        <f t="shared" si="62"/>
        <v>45107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877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5">
        <f t="shared" si="62"/>
        <v>45107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46407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5">
        <f t="shared" si="62"/>
        <v>45107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46407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5">
        <f t="shared" si="62"/>
        <v>45107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2347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5">
        <f t="shared" si="62"/>
        <v>45107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2347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5">
        <f t="shared" si="62"/>
        <v>45107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5">
        <f t="shared" si="62"/>
        <v>45107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5">
        <f t="shared" si="62"/>
        <v>45107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72498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5">
        <f t="shared" si="62"/>
        <v>45107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72498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5">
        <f t="shared" si="62"/>
        <v>45107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5">
        <f t="shared" si="62"/>
        <v>45107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5">
        <f t="shared" si="62"/>
        <v>45107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5">
        <f t="shared" si="62"/>
        <v>45107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5">
        <f aca="true" t="shared" si="65" ref="C1104:C1167">endDate</f>
        <v>45107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5">
        <f t="shared" si="65"/>
        <v>45107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5">
        <f t="shared" si="65"/>
        <v>45107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1384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5">
        <f t="shared" si="65"/>
        <v>45107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51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5">
        <f t="shared" si="65"/>
        <v>45107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76229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5">
        <f t="shared" si="65"/>
        <v>45107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16291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5">
        <f t="shared" si="65"/>
        <v>45107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5">
        <f t="shared" si="65"/>
        <v>45107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5">
        <f t="shared" si="65"/>
        <v>45107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5">
        <f t="shared" si="65"/>
        <v>45107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5">
        <f t="shared" si="65"/>
        <v>45107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5">
        <f t="shared" si="65"/>
        <v>45107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5">
        <f t="shared" si="65"/>
        <v>45107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5">
        <f t="shared" si="65"/>
        <v>45107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5">
        <f t="shared" si="65"/>
        <v>45107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5">
        <f t="shared" si="65"/>
        <v>45107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5">
        <f t="shared" si="65"/>
        <v>45107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5">
        <f t="shared" si="65"/>
        <v>45107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5">
        <f t="shared" si="65"/>
        <v>45107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5">
        <f t="shared" si="65"/>
        <v>45107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5">
        <f t="shared" si="65"/>
        <v>45107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5">
        <f t="shared" si="65"/>
        <v>45107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5">
        <f t="shared" si="65"/>
        <v>45107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5">
        <f t="shared" si="65"/>
        <v>45107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5">
        <f t="shared" si="65"/>
        <v>45107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5">
        <f t="shared" si="65"/>
        <v>45107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5">
        <f t="shared" si="65"/>
        <v>45107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5">
        <f t="shared" si="65"/>
        <v>45107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5">
        <f t="shared" si="65"/>
        <v>45107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5">
        <f t="shared" si="65"/>
        <v>45107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5">
        <f t="shared" si="65"/>
        <v>45107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5">
        <f t="shared" si="65"/>
        <v>45107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5">
        <f t="shared" si="65"/>
        <v>45107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92520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5">
        <f t="shared" si="65"/>
        <v>45107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5">
        <f t="shared" si="65"/>
        <v>45107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5">
        <f t="shared" si="65"/>
        <v>45107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5">
        <f t="shared" si="65"/>
        <v>45107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5">
        <f t="shared" si="65"/>
        <v>45107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5">
        <f t="shared" si="65"/>
        <v>45107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5">
        <f t="shared" si="65"/>
        <v>45107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5">
        <f t="shared" si="65"/>
        <v>45107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5">
        <f t="shared" si="65"/>
        <v>45107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5">
        <f t="shared" si="65"/>
        <v>45107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5">
        <f t="shared" si="65"/>
        <v>45107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5">
        <f t="shared" si="65"/>
        <v>45107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5">
        <f t="shared" si="65"/>
        <v>45107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5">
        <f t="shared" si="65"/>
        <v>45107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5">
        <f t="shared" si="65"/>
        <v>45107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5">
        <f t="shared" si="65"/>
        <v>45107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5">
        <f t="shared" si="65"/>
        <v>45107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5">
        <f t="shared" si="65"/>
        <v>45107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5">
        <f t="shared" si="65"/>
        <v>45107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5">
        <f t="shared" si="65"/>
        <v>45107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5">
        <f t="shared" si="65"/>
        <v>45107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5">
        <f t="shared" si="65"/>
        <v>45107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5">
        <f t="shared" si="65"/>
        <v>45107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5">
        <f t="shared" si="65"/>
        <v>45107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5">
        <f t="shared" si="65"/>
        <v>45107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5">
        <f t="shared" si="65"/>
        <v>45107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5">
        <f t="shared" si="65"/>
        <v>45107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5">
        <f t="shared" si="65"/>
        <v>45107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5">
        <f t="shared" si="65"/>
        <v>45107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5">
        <f t="shared" si="65"/>
        <v>45107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5">
        <f t="shared" si="65"/>
        <v>45107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5">
        <f aca="true" t="shared" si="68" ref="C1168:C1195">endDate</f>
        <v>45107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5">
        <f t="shared" si="68"/>
        <v>45107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5">
        <f t="shared" si="68"/>
        <v>45107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5">
        <f t="shared" si="68"/>
        <v>45107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5">
        <f t="shared" si="68"/>
        <v>45107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5">
        <f t="shared" si="68"/>
        <v>45107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5">
        <f t="shared" si="68"/>
        <v>45107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5">
        <f t="shared" si="68"/>
        <v>45107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5">
        <f t="shared" si="68"/>
        <v>45107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5">
        <f t="shared" si="68"/>
        <v>45107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5">
        <f t="shared" si="68"/>
        <v>45107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5">
        <f t="shared" si="68"/>
        <v>45107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5">
        <f t="shared" si="68"/>
        <v>45107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5">
        <f t="shared" si="68"/>
        <v>45107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5">
        <f t="shared" si="68"/>
        <v>45107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5">
        <f t="shared" si="68"/>
        <v>45107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5">
        <f t="shared" si="68"/>
        <v>45107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5">
        <f t="shared" si="68"/>
        <v>45107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5">
        <f t="shared" si="68"/>
        <v>45107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5">
        <f t="shared" si="68"/>
        <v>45107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5">
        <f t="shared" si="68"/>
        <v>45107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5">
        <f t="shared" si="68"/>
        <v>45107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5">
        <f t="shared" si="68"/>
        <v>45107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5">
        <f t="shared" si="68"/>
        <v>45107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5">
        <f t="shared" si="68"/>
        <v>45107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5">
        <f t="shared" si="68"/>
        <v>45107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5">
        <f t="shared" si="68"/>
        <v>45107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5">
        <f t="shared" si="68"/>
        <v>45107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4"/>
      <c r="F1196" s="497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5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4">
        <f>'Справка 8'!C13</f>
        <v>56673816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5">
        <f t="shared" si="71"/>
        <v>45107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5">
        <f t="shared" si="71"/>
        <v>45107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5">
        <f t="shared" si="71"/>
        <v>45107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5">
        <f t="shared" si="71"/>
        <v>45107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5">
        <f t="shared" si="71"/>
        <v>45107</v>
      </c>
      <c r="D1202" s="105" t="s">
        <v>770</v>
      </c>
      <c r="E1202" s="105">
        <v>1</v>
      </c>
      <c r="F1202" s="105" t="s">
        <v>761</v>
      </c>
      <c r="H1202" s="494">
        <f>'Справка 8'!C18</f>
        <v>56673816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5">
        <f t="shared" si="71"/>
        <v>45107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5">
        <f t="shared" si="71"/>
        <v>45107</v>
      </c>
      <c r="D1204" s="105" t="s">
        <v>774</v>
      </c>
      <c r="E1204" s="105">
        <v>1</v>
      </c>
      <c r="F1204" s="105" t="s">
        <v>773</v>
      </c>
      <c r="H1204" s="494">
        <f>'Справка 8'!C21</f>
        <v>54331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5">
        <f t="shared" si="71"/>
        <v>45107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5">
        <f t="shared" si="71"/>
        <v>45107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5">
        <f t="shared" si="71"/>
        <v>45107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5">
        <f t="shared" si="71"/>
        <v>45107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5">
        <f t="shared" si="71"/>
        <v>45107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5">
        <f t="shared" si="71"/>
        <v>45107</v>
      </c>
      <c r="D1210" s="105" t="s">
        <v>786</v>
      </c>
      <c r="E1210" s="105">
        <v>1</v>
      </c>
      <c r="F1210" s="105" t="s">
        <v>771</v>
      </c>
      <c r="H1210" s="494">
        <f>'Справка 8'!C27</f>
        <v>54331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5">
        <f t="shared" si="71"/>
        <v>45107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5">
        <f t="shared" si="71"/>
        <v>45107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5">
        <f t="shared" si="71"/>
        <v>45107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5">
        <f t="shared" si="71"/>
        <v>45107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5">
        <f t="shared" si="71"/>
        <v>45107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5">
        <f t="shared" si="71"/>
        <v>45107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5">
        <f t="shared" si="71"/>
        <v>45107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5">
        <f t="shared" si="71"/>
        <v>45107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5">
        <f t="shared" si="71"/>
        <v>45107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5">
        <f t="shared" si="71"/>
        <v>45107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5">
        <f t="shared" si="71"/>
        <v>45107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5">
        <f t="shared" si="71"/>
        <v>45107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5">
        <f t="shared" si="71"/>
        <v>45107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5">
        <f t="shared" si="71"/>
        <v>45107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5">
        <f t="shared" si="71"/>
        <v>45107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5">
        <f t="shared" si="71"/>
        <v>45107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5">
        <f t="shared" si="71"/>
        <v>45107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5">
        <f t="shared" si="71"/>
        <v>45107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5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5">
        <f t="shared" si="74"/>
        <v>45107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5">
        <f t="shared" si="74"/>
        <v>45107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5">
        <f t="shared" si="74"/>
        <v>45107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5">
        <f t="shared" si="74"/>
        <v>45107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5">
        <f t="shared" si="74"/>
        <v>45107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5">
        <f t="shared" si="74"/>
        <v>45107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5">
        <f t="shared" si="74"/>
        <v>45107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5">
        <f t="shared" si="74"/>
        <v>45107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5">
        <f t="shared" si="74"/>
        <v>45107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5">
        <f t="shared" si="74"/>
        <v>45107</v>
      </c>
      <c r="D1239" s="105" t="s">
        <v>763</v>
      </c>
      <c r="E1239" s="105">
        <v>4</v>
      </c>
      <c r="F1239" s="105" t="s">
        <v>762</v>
      </c>
      <c r="H1239" s="494">
        <f>'Справка 8'!F13</f>
        <v>124264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5">
        <f t="shared" si="74"/>
        <v>45107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5">
        <f t="shared" si="74"/>
        <v>45107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5">
        <f t="shared" si="74"/>
        <v>45107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5">
        <f t="shared" si="74"/>
        <v>45107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5">
        <f t="shared" si="74"/>
        <v>45107</v>
      </c>
      <c r="D1244" s="105" t="s">
        <v>770</v>
      </c>
      <c r="E1244" s="105">
        <v>4</v>
      </c>
      <c r="F1244" s="105" t="s">
        <v>761</v>
      </c>
      <c r="H1244" s="494">
        <f>'Справка 8'!F18</f>
        <v>124264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5">
        <f t="shared" si="74"/>
        <v>45107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5">
        <f t="shared" si="74"/>
        <v>45107</v>
      </c>
      <c r="D1246" s="105" t="s">
        <v>774</v>
      </c>
      <c r="E1246" s="105">
        <v>4</v>
      </c>
      <c r="F1246" s="105" t="s">
        <v>773</v>
      </c>
      <c r="H1246" s="494">
        <f>'Справка 8'!F21</f>
        <v>2366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5">
        <f t="shared" si="74"/>
        <v>45107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5">
        <f t="shared" si="74"/>
        <v>45107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5">
        <f t="shared" si="74"/>
        <v>45107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5">
        <f t="shared" si="74"/>
        <v>45107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5">
        <f t="shared" si="74"/>
        <v>45107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5">
        <f t="shared" si="74"/>
        <v>45107</v>
      </c>
      <c r="D1252" s="105" t="s">
        <v>786</v>
      </c>
      <c r="E1252" s="105">
        <v>4</v>
      </c>
      <c r="F1252" s="105" t="s">
        <v>771</v>
      </c>
      <c r="H1252" s="494">
        <f>'Справка 8'!F27</f>
        <v>2366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5">
        <f t="shared" si="74"/>
        <v>45107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5">
        <f t="shared" si="74"/>
        <v>45107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5">
        <f t="shared" si="74"/>
        <v>45107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5">
        <f t="shared" si="74"/>
        <v>45107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5">
        <f t="shared" si="74"/>
        <v>45107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5">
        <f t="shared" si="74"/>
        <v>45107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5">
        <f t="shared" si="74"/>
        <v>45107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5">
        <f t="shared" si="74"/>
        <v>45107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5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5">
        <f t="shared" si="77"/>
        <v>45107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5">
        <f t="shared" si="77"/>
        <v>45107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5">
        <f t="shared" si="77"/>
        <v>45107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5">
        <f t="shared" si="77"/>
        <v>45107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5">
        <f t="shared" si="77"/>
        <v>45107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5">
        <f t="shared" si="77"/>
        <v>45107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5">
        <f t="shared" si="77"/>
        <v>45107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5">
        <f t="shared" si="77"/>
        <v>45107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5">
        <f t="shared" si="77"/>
        <v>45107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5">
        <f t="shared" si="77"/>
        <v>45107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5">
        <f t="shared" si="77"/>
        <v>45107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5">
        <f t="shared" si="77"/>
        <v>45107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5">
        <f t="shared" si="77"/>
        <v>45107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5">
        <f t="shared" si="77"/>
        <v>45107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5">
        <f t="shared" si="77"/>
        <v>45107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5">
        <f t="shared" si="77"/>
        <v>45107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5">
        <f t="shared" si="77"/>
        <v>45107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5">
        <f t="shared" si="77"/>
        <v>45107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5">
        <f t="shared" si="77"/>
        <v>45107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5">
        <f t="shared" si="77"/>
        <v>45107</v>
      </c>
      <c r="D1281" s="105" t="s">
        <v>763</v>
      </c>
      <c r="E1281" s="105">
        <v>7</v>
      </c>
      <c r="F1281" s="105" t="s">
        <v>762</v>
      </c>
      <c r="H1281" s="494">
        <f>'Справка 8'!I13</f>
        <v>124264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5">
        <f t="shared" si="77"/>
        <v>45107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5">
        <f t="shared" si="77"/>
        <v>45107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5">
        <f t="shared" si="77"/>
        <v>45107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5">
        <f t="shared" si="77"/>
        <v>45107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5">
        <f t="shared" si="77"/>
        <v>45107</v>
      </c>
      <c r="D1286" s="105" t="s">
        <v>770</v>
      </c>
      <c r="E1286" s="105">
        <v>7</v>
      </c>
      <c r="F1286" s="105" t="s">
        <v>761</v>
      </c>
      <c r="H1286" s="494">
        <f>'Справка 8'!I18</f>
        <v>124264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5">
        <f t="shared" si="77"/>
        <v>45107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5">
        <f t="shared" si="77"/>
        <v>45107</v>
      </c>
      <c r="D1288" s="105" t="s">
        <v>774</v>
      </c>
      <c r="E1288" s="105">
        <v>7</v>
      </c>
      <c r="F1288" s="105" t="s">
        <v>773</v>
      </c>
      <c r="H1288" s="494">
        <f>'Справка 8'!I21</f>
        <v>2366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5">
        <f t="shared" si="77"/>
        <v>45107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5">
        <f t="shared" si="77"/>
        <v>45107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5">
        <f t="shared" si="77"/>
        <v>45107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5">
        <f t="shared" si="77"/>
        <v>45107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5">
        <f t="shared" si="77"/>
        <v>45107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5">
        <f t="shared" si="77"/>
        <v>45107</v>
      </c>
      <c r="D1294" s="105" t="s">
        <v>786</v>
      </c>
      <c r="E1294" s="105">
        <v>7</v>
      </c>
      <c r="F1294" s="105" t="s">
        <v>771</v>
      </c>
      <c r="H1294" s="494">
        <f>'Справка 8'!I27</f>
        <v>2366</v>
      </c>
    </row>
    <row r="1295" spans="3:6" s="493" customFormat="1" ht="15.75">
      <c r="C1295" s="574"/>
      <c r="F1295" s="497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5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4">
        <f>'Справка 5'!C27</f>
        <v>121819.17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5">
        <f t="shared" si="80"/>
        <v>45107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5">
        <f t="shared" si="80"/>
        <v>45107</v>
      </c>
      <c r="D1298" s="105" t="s">
        <v>798</v>
      </c>
      <c r="E1298" s="105">
        <v>1</v>
      </c>
      <c r="F1298" s="105" t="s">
        <v>796</v>
      </c>
      <c r="H1298" s="494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5">
        <f t="shared" si="80"/>
        <v>45107</v>
      </c>
      <c r="D1299" s="105" t="s">
        <v>800</v>
      </c>
      <c r="E1299" s="105">
        <v>1</v>
      </c>
      <c r="F1299" s="105" t="s">
        <v>799</v>
      </c>
      <c r="H1299" s="494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5">
        <f t="shared" si="80"/>
        <v>45107</v>
      </c>
      <c r="D1300" s="105" t="s">
        <v>802</v>
      </c>
      <c r="E1300" s="105">
        <v>1</v>
      </c>
      <c r="F1300" s="105" t="s">
        <v>791</v>
      </c>
      <c r="H1300" s="494">
        <f>'Справка 5'!C79</f>
        <v>122065.17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5">
        <f t="shared" si="80"/>
        <v>45107</v>
      </c>
      <c r="D1301" s="105" t="s">
        <v>804</v>
      </c>
      <c r="E1301" s="105">
        <v>1</v>
      </c>
      <c r="F1301" s="105" t="s">
        <v>792</v>
      </c>
      <c r="H1301" s="494">
        <f>'Справка 5'!C97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5">
        <f t="shared" si="80"/>
        <v>45107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5">
        <f t="shared" si="80"/>
        <v>45107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5">
        <f t="shared" si="80"/>
        <v>45107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5">
        <f t="shared" si="80"/>
        <v>45107</v>
      </c>
      <c r="D1305" s="105" t="s">
        <v>809</v>
      </c>
      <c r="E1305" s="105">
        <v>1</v>
      </c>
      <c r="F1305" s="105" t="s">
        <v>803</v>
      </c>
      <c r="H1305" s="494">
        <f>'Справка 5'!C149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5">
        <f t="shared" si="80"/>
        <v>45107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5">
        <f t="shared" si="80"/>
        <v>45107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5">
        <f t="shared" si="80"/>
        <v>45107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5">
        <f t="shared" si="80"/>
        <v>45107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5">
        <f t="shared" si="80"/>
        <v>45107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5">
        <f t="shared" si="80"/>
        <v>45107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5">
        <f t="shared" si="80"/>
        <v>45107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5">
        <f t="shared" si="80"/>
        <v>45107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5">
        <f t="shared" si="80"/>
        <v>45107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5">
        <f t="shared" si="80"/>
        <v>45107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5">
        <f t="shared" si="80"/>
        <v>45107</v>
      </c>
      <c r="D1316" s="105" t="s">
        <v>793</v>
      </c>
      <c r="E1316" s="105">
        <v>3</v>
      </c>
      <c r="F1316" s="105" t="s">
        <v>792</v>
      </c>
      <c r="H1316" s="494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5">
        <f t="shared" si="80"/>
        <v>45107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5">
        <f t="shared" si="80"/>
        <v>45107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5">
        <f t="shared" si="80"/>
        <v>45107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5">
        <f t="shared" si="80"/>
        <v>45107</v>
      </c>
      <c r="D1320" s="105" t="s">
        <v>802</v>
      </c>
      <c r="E1320" s="105">
        <v>3</v>
      </c>
      <c r="F1320" s="105" t="s">
        <v>791</v>
      </c>
      <c r="H1320" s="494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5">
        <f t="shared" si="80"/>
        <v>45107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5">
        <f t="shared" si="80"/>
        <v>45107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5">
        <f t="shared" si="80"/>
        <v>45107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5">
        <f t="shared" si="80"/>
        <v>45107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5">
        <f t="shared" si="80"/>
        <v>45107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5">
        <f t="shared" si="80"/>
        <v>45107</v>
      </c>
      <c r="D1326" s="105" t="s">
        <v>793</v>
      </c>
      <c r="E1326" s="105">
        <v>4</v>
      </c>
      <c r="F1326" s="105" t="s">
        <v>792</v>
      </c>
      <c r="H1326" s="494">
        <f>'Справка 5'!F27</f>
        <v>85367.17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5">
        <f t="shared" si="80"/>
        <v>45107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5">
        <f t="shared" si="80"/>
        <v>45107</v>
      </c>
      <c r="D1328" s="105" t="s">
        <v>798</v>
      </c>
      <c r="E1328" s="105">
        <v>4</v>
      </c>
      <c r="F1328" s="105" t="s">
        <v>796</v>
      </c>
      <c r="H1328" s="494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5">
        <f t="shared" si="80"/>
        <v>45107</v>
      </c>
      <c r="D1329" s="105" t="s">
        <v>800</v>
      </c>
      <c r="E1329" s="105">
        <v>4</v>
      </c>
      <c r="F1329" s="105" t="s">
        <v>799</v>
      </c>
      <c r="H1329" s="494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5">
        <f t="shared" si="80"/>
        <v>45107</v>
      </c>
      <c r="D1330" s="105" t="s">
        <v>802</v>
      </c>
      <c r="E1330" s="105">
        <v>4</v>
      </c>
      <c r="F1330" s="105" t="s">
        <v>791</v>
      </c>
      <c r="H1330" s="494">
        <f>'Справка 5'!F79</f>
        <v>85613.17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5">
        <f t="shared" si="80"/>
        <v>45107</v>
      </c>
      <c r="D1331" s="105" t="s">
        <v>804</v>
      </c>
      <c r="E1331" s="105">
        <v>4</v>
      </c>
      <c r="F1331" s="105" t="s">
        <v>792</v>
      </c>
      <c r="H1331" s="494">
        <f>'Справка 5'!F97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5">
        <f t="shared" si="80"/>
        <v>45107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5">
        <f t="shared" si="80"/>
        <v>45107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5">
        <f t="shared" si="80"/>
        <v>45107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5">
        <f t="shared" si="80"/>
        <v>45107</v>
      </c>
      <c r="D1335" s="105" t="s">
        <v>809</v>
      </c>
      <c r="E1335" s="105">
        <v>4</v>
      </c>
      <c r="F1335" s="105" t="s">
        <v>803</v>
      </c>
      <c r="H1335" s="494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H18" sqref="H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7"/>
      <c r="D10" s="588"/>
      <c r="E10" s="222" t="s">
        <v>20</v>
      </c>
      <c r="F10" s="225"/>
      <c r="G10" s="599"/>
      <c r="H10" s="600"/>
    </row>
    <row r="11" spans="1:8" ht="15.75">
      <c r="A11" s="100" t="s">
        <v>21</v>
      </c>
      <c r="B11" s="90"/>
      <c r="C11" s="589"/>
      <c r="D11" s="590"/>
      <c r="E11" s="100" t="s">
        <v>22</v>
      </c>
      <c r="F11" s="199"/>
      <c r="G11" s="601"/>
      <c r="H11" s="602"/>
    </row>
    <row r="12" spans="1:8" ht="15.75">
      <c r="A12" s="89" t="s">
        <v>23</v>
      </c>
      <c r="B12" s="91" t="s">
        <v>24</v>
      </c>
      <c r="C12" s="197">
        <v>26776</v>
      </c>
      <c r="D12" s="197">
        <v>26776</v>
      </c>
      <c r="E12" s="89" t="s">
        <v>25</v>
      </c>
      <c r="F12" s="93" t="s">
        <v>26</v>
      </c>
      <c r="G12" s="197">
        <v>4273</v>
      </c>
      <c r="H12" s="197">
        <v>4273</v>
      </c>
    </row>
    <row r="13" spans="1:8" ht="15.75">
      <c r="A13" s="89" t="s">
        <v>27</v>
      </c>
      <c r="B13" s="91" t="s">
        <v>28</v>
      </c>
      <c r="C13" s="197">
        <v>289157</v>
      </c>
      <c r="D13" s="197">
        <v>292532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38997</v>
      </c>
      <c r="D15" s="197">
        <v>40907</v>
      </c>
      <c r="E15" s="200" t="s">
        <v>36</v>
      </c>
      <c r="F15" s="93" t="s">
        <v>37</v>
      </c>
      <c r="G15" s="197">
        <v>-2366</v>
      </c>
      <c r="H15" s="197">
        <v>-1975</v>
      </c>
    </row>
    <row r="16" spans="1:8" ht="15.75">
      <c r="A16" s="89" t="s">
        <v>38</v>
      </c>
      <c r="B16" s="91" t="s">
        <v>39</v>
      </c>
      <c r="C16" s="197">
        <v>3108</v>
      </c>
      <c r="D16" s="197">
        <v>3315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6193</v>
      </c>
      <c r="D17" s="197">
        <v>6970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13606</v>
      </c>
      <c r="D18" s="197">
        <v>7564</v>
      </c>
      <c r="E18" s="477" t="s">
        <v>47</v>
      </c>
      <c r="F18" s="476" t="s">
        <v>48</v>
      </c>
      <c r="G18" s="603">
        <f>G12+G15+G16+G17</f>
        <v>1907</v>
      </c>
      <c r="H18" s="604">
        <f>H12+H15+H16+H17</f>
        <v>2298</v>
      </c>
    </row>
    <row r="19" spans="1:8" ht="15.75">
      <c r="A19" s="89" t="s">
        <v>49</v>
      </c>
      <c r="B19" s="91" t="s">
        <v>50</v>
      </c>
      <c r="C19" s="197">
        <v>441</v>
      </c>
      <c r="D19" s="197">
        <v>454</v>
      </c>
      <c r="E19" s="100" t="s">
        <v>51</v>
      </c>
      <c r="F19" s="95"/>
      <c r="G19" s="605"/>
      <c r="H19" s="606"/>
    </row>
    <row r="20" spans="1:8" ht="15.75">
      <c r="A20" s="478" t="s">
        <v>52</v>
      </c>
      <c r="B20" s="96" t="s">
        <v>53</v>
      </c>
      <c r="C20" s="591">
        <f>SUM(C12:C19)</f>
        <v>378278</v>
      </c>
      <c r="D20" s="592">
        <f>SUM(D12:D19)</f>
        <v>378518</v>
      </c>
      <c r="E20" s="89" t="s">
        <v>54</v>
      </c>
      <c r="F20" s="93" t="s">
        <v>55</v>
      </c>
      <c r="G20" s="197"/>
      <c r="H20" s="197"/>
    </row>
    <row r="21" spans="1:8" ht="15.75">
      <c r="A21" s="100" t="s">
        <v>56</v>
      </c>
      <c r="B21" s="96" t="s">
        <v>57</v>
      </c>
      <c r="C21" s="472">
        <v>41180</v>
      </c>
      <c r="D21" s="472">
        <v>41285</v>
      </c>
      <c r="E21" s="89" t="s">
        <v>58</v>
      </c>
      <c r="F21" s="93" t="s">
        <v>59</v>
      </c>
      <c r="G21" s="197">
        <v>102644</v>
      </c>
      <c r="H21" s="197">
        <v>102644</v>
      </c>
    </row>
    <row r="22" spans="1:13" ht="15.75">
      <c r="A22" s="100" t="s">
        <v>60</v>
      </c>
      <c r="B22" s="97" t="s">
        <v>61</v>
      </c>
      <c r="C22" s="472"/>
      <c r="D22" s="473"/>
      <c r="E22" s="201" t="s">
        <v>62</v>
      </c>
      <c r="F22" s="93" t="s">
        <v>63</v>
      </c>
      <c r="G22" s="607">
        <f>SUM(G23:G25)</f>
        <v>216914</v>
      </c>
      <c r="H22" s="608">
        <f>SUM(H23:H25)</f>
        <v>216914</v>
      </c>
      <c r="M22" s="98"/>
    </row>
    <row r="23" spans="1:8" ht="15.75">
      <c r="A23" s="100" t="s">
        <v>64</v>
      </c>
      <c r="B23" s="91"/>
      <c r="C23" s="589"/>
      <c r="D23" s="590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96</v>
      </c>
      <c r="D25" s="197">
        <v>122</v>
      </c>
      <c r="E25" s="89" t="s">
        <v>73</v>
      </c>
      <c r="F25" s="93" t="s">
        <v>74</v>
      </c>
      <c r="G25" s="197">
        <v>216487</v>
      </c>
      <c r="H25" s="197">
        <v>216487</v>
      </c>
    </row>
    <row r="26" spans="1:13" ht="15.75">
      <c r="A26" s="89" t="s">
        <v>75</v>
      </c>
      <c r="B26" s="91" t="s">
        <v>76</v>
      </c>
      <c r="C26" s="197"/>
      <c r="D26" s="197"/>
      <c r="E26" s="480" t="s">
        <v>77</v>
      </c>
      <c r="F26" s="95" t="s">
        <v>78</v>
      </c>
      <c r="G26" s="591">
        <f>G20+G21+G22</f>
        <v>319558</v>
      </c>
      <c r="H26" s="592">
        <f>H20+H21+H22</f>
        <v>319558</v>
      </c>
      <c r="M26" s="98"/>
    </row>
    <row r="27" spans="1:8" ht="15.75">
      <c r="A27" s="89" t="s">
        <v>79</v>
      </c>
      <c r="B27" s="91" t="s">
        <v>80</v>
      </c>
      <c r="C27" s="197">
        <v>53</v>
      </c>
      <c r="D27" s="197">
        <v>94</v>
      </c>
      <c r="E27" s="100" t="s">
        <v>81</v>
      </c>
      <c r="F27" s="95"/>
      <c r="G27" s="605"/>
      <c r="H27" s="606"/>
    </row>
    <row r="28" spans="1:13" ht="15.75">
      <c r="A28" s="478" t="s">
        <v>82</v>
      </c>
      <c r="B28" s="97" t="s">
        <v>83</v>
      </c>
      <c r="C28" s="591">
        <f>SUM(C24:C27)</f>
        <v>149</v>
      </c>
      <c r="D28" s="592">
        <f>SUM(D24:D27)</f>
        <v>216</v>
      </c>
      <c r="E28" s="202" t="s">
        <v>84</v>
      </c>
      <c r="F28" s="93" t="s">
        <v>85</v>
      </c>
      <c r="G28" s="589">
        <f>SUM(G29:G31)</f>
        <v>158758</v>
      </c>
      <c r="H28" s="590">
        <f>SUM(H29:H31)</f>
        <v>158230</v>
      </c>
      <c r="M28" s="98"/>
    </row>
    <row r="29" spans="1:8" ht="15.75">
      <c r="A29" s="89"/>
      <c r="B29" s="91"/>
      <c r="C29" s="589"/>
      <c r="D29" s="590"/>
      <c r="E29" s="89" t="s">
        <v>86</v>
      </c>
      <c r="F29" s="93" t="s">
        <v>87</v>
      </c>
      <c r="G29" s="197">
        <v>158758</v>
      </c>
      <c r="H29" s="197">
        <v>158230</v>
      </c>
    </row>
    <row r="30" spans="1:13" ht="15.75">
      <c r="A30" s="100" t="s">
        <v>88</v>
      </c>
      <c r="B30" s="91"/>
      <c r="C30" s="589"/>
      <c r="D30" s="590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-19753</v>
      </c>
      <c r="H32" s="197">
        <v>992</v>
      </c>
      <c r="M32" s="98"/>
    </row>
    <row r="33" spans="1:8" ht="15.75">
      <c r="A33" s="478" t="s">
        <v>99</v>
      </c>
      <c r="B33" s="97" t="s">
        <v>100</v>
      </c>
      <c r="C33" s="591">
        <f>C31+C32</f>
        <v>0</v>
      </c>
      <c r="D33" s="592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89"/>
      <c r="D34" s="590"/>
      <c r="E34" s="480" t="s">
        <v>104</v>
      </c>
      <c r="F34" s="95" t="s">
        <v>105</v>
      </c>
      <c r="G34" s="591">
        <f>G28+G32+G33</f>
        <v>139005</v>
      </c>
      <c r="H34" s="592">
        <f>H28+H32+H33</f>
        <v>159222</v>
      </c>
    </row>
    <row r="35" spans="1:8" ht="15.75">
      <c r="A35" s="89" t="s">
        <v>106</v>
      </c>
      <c r="B35" s="94" t="s">
        <v>107</v>
      </c>
      <c r="C35" s="589">
        <f>SUM(C36:C39)</f>
        <v>124364</v>
      </c>
      <c r="D35" s="590">
        <f>SUM(D36:D39)</f>
        <v>124364</v>
      </c>
      <c r="E35" s="89"/>
      <c r="F35" s="99"/>
      <c r="G35" s="609"/>
      <c r="H35" s="610"/>
    </row>
    <row r="36" spans="1:8" ht="15.75">
      <c r="A36" s="89" t="s">
        <v>108</v>
      </c>
      <c r="B36" s="91" t="s">
        <v>109</v>
      </c>
      <c r="C36" s="197">
        <v>124118</v>
      </c>
      <c r="D36" s="197">
        <v>124118</v>
      </c>
      <c r="E36" s="203"/>
      <c r="F36" s="101"/>
      <c r="G36" s="609"/>
      <c r="H36" s="610"/>
    </row>
    <row r="37" spans="1:8" ht="15.75">
      <c r="A37" s="89" t="s">
        <v>110</v>
      </c>
      <c r="B37" s="91" t="s">
        <v>111</v>
      </c>
      <c r="C37" s="197"/>
      <c r="D37" s="197"/>
      <c r="E37" s="479" t="s">
        <v>847</v>
      </c>
      <c r="F37" s="99" t="s">
        <v>112</v>
      </c>
      <c r="G37" s="593">
        <f>G26+G18+G34</f>
        <v>460470</v>
      </c>
      <c r="H37" s="594">
        <f>H26+H18+H34</f>
        <v>481078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09"/>
      <c r="H38" s="610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1"/>
      <c r="H39" s="612"/>
    </row>
    <row r="40" spans="1:13" ht="15.75">
      <c r="A40" s="89" t="s">
        <v>117</v>
      </c>
      <c r="B40" s="91" t="s">
        <v>118</v>
      </c>
      <c r="C40" s="589">
        <f>C41+C42+C44</f>
        <v>0</v>
      </c>
      <c r="D40" s="590">
        <f>D41+D42+D44</f>
        <v>0</v>
      </c>
      <c r="E40" s="215" t="s">
        <v>119</v>
      </c>
      <c r="F40" s="212" t="s">
        <v>120</v>
      </c>
      <c r="G40" s="576"/>
      <c r="H40" s="577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1"/>
      <c r="H41" s="612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3"/>
      <c r="H42" s="614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9"/>
      <c r="H43" s="610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72549</v>
      </c>
      <c r="H45" s="197">
        <v>72487</v>
      </c>
    </row>
    <row r="46" spans="1:13" ht="15.75">
      <c r="A46" s="469" t="s">
        <v>137</v>
      </c>
      <c r="B46" s="96" t="s">
        <v>138</v>
      </c>
      <c r="C46" s="591">
        <f>C35+C40+C45</f>
        <v>124364</v>
      </c>
      <c r="D46" s="592">
        <f>D35+D40+D45</f>
        <v>124364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3"/>
      <c r="D47" s="594"/>
      <c r="E47" s="89" t="s">
        <v>142</v>
      </c>
      <c r="F47" s="93" t="s">
        <v>143</v>
      </c>
      <c r="G47" s="197">
        <v>2347</v>
      </c>
      <c r="H47" s="197"/>
    </row>
    <row r="48" spans="1:13" ht="15.75">
      <c r="A48" s="89" t="s">
        <v>144</v>
      </c>
      <c r="B48" s="91" t="s">
        <v>145</v>
      </c>
      <c r="C48" s="197">
        <v>36848</v>
      </c>
      <c r="D48" s="197">
        <v>36618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355</v>
      </c>
      <c r="H49" s="197">
        <v>355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89">
        <f>SUM(G44:G49)</f>
        <v>75251</v>
      </c>
      <c r="H50" s="590">
        <f>SUM(H44:H49)</f>
        <v>72842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89"/>
      <c r="H51" s="590"/>
    </row>
    <row r="52" spans="1:8" ht="15.75">
      <c r="A52" s="478" t="s">
        <v>156</v>
      </c>
      <c r="B52" s="96" t="s">
        <v>157</v>
      </c>
      <c r="C52" s="591">
        <f>SUM(C48:C51)</f>
        <v>36848</v>
      </c>
      <c r="D52" s="592">
        <f>SUM(D48:D51)</f>
        <v>36618</v>
      </c>
      <c r="E52" s="201" t="s">
        <v>158</v>
      </c>
      <c r="F52" s="95" t="s">
        <v>159</v>
      </c>
      <c r="G52" s="197">
        <v>851</v>
      </c>
      <c r="H52" s="197">
        <v>851</v>
      </c>
    </row>
    <row r="53" spans="1:8" ht="15.75">
      <c r="A53" s="89" t="s">
        <v>9</v>
      </c>
      <c r="B53" s="96"/>
      <c r="C53" s="589"/>
      <c r="D53" s="590"/>
      <c r="E53" s="89" t="s">
        <v>160</v>
      </c>
      <c r="F53" s="95" t="s">
        <v>161</v>
      </c>
      <c r="G53" s="197">
        <v>119</v>
      </c>
      <c r="H53" s="197">
        <v>119</v>
      </c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7">
        <v>16291</v>
      </c>
      <c r="H54" s="197">
        <v>16291</v>
      </c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197">
        <v>208</v>
      </c>
      <c r="H55" s="197">
        <v>208</v>
      </c>
    </row>
    <row r="56" spans="1:13" ht="16.5" thickBot="1">
      <c r="A56" s="471" t="s">
        <v>170</v>
      </c>
      <c r="B56" s="208" t="s">
        <v>171</v>
      </c>
      <c r="C56" s="595">
        <f>C20+C21+C22+C28+C33+C46+C52+C54+C55</f>
        <v>580819</v>
      </c>
      <c r="D56" s="596">
        <f>D20+D21+D22+D28+D33+D46+D52+D54+D55</f>
        <v>581001</v>
      </c>
      <c r="E56" s="100" t="s">
        <v>850</v>
      </c>
      <c r="F56" s="99" t="s">
        <v>172</v>
      </c>
      <c r="G56" s="593">
        <f>G50+G52+G53+G54+G55</f>
        <v>92720</v>
      </c>
      <c r="H56" s="594">
        <f>H50+H52+H53+H54+H55</f>
        <v>90311</v>
      </c>
      <c r="M56" s="98"/>
    </row>
    <row r="57" spans="1:8" ht="15.75">
      <c r="A57" s="209" t="s">
        <v>173</v>
      </c>
      <c r="B57" s="210"/>
      <c r="C57" s="587"/>
      <c r="D57" s="588"/>
      <c r="E57" s="209" t="s">
        <v>175</v>
      </c>
      <c r="F57" s="212"/>
      <c r="G57" s="587"/>
      <c r="H57" s="588"/>
    </row>
    <row r="58" spans="1:13" ht="15.75">
      <c r="A58" s="100" t="s">
        <v>174</v>
      </c>
      <c r="B58" s="88"/>
      <c r="C58" s="593"/>
      <c r="D58" s="594"/>
      <c r="E58" s="100" t="s">
        <v>128</v>
      </c>
      <c r="F58" s="93"/>
      <c r="G58" s="589"/>
      <c r="H58" s="590"/>
      <c r="M58" s="98"/>
    </row>
    <row r="59" spans="1:8" ht="31.5">
      <c r="A59" s="89" t="s">
        <v>176</v>
      </c>
      <c r="B59" s="91" t="s">
        <v>177</v>
      </c>
      <c r="C59" s="197">
        <v>2716</v>
      </c>
      <c r="D59" s="197">
        <v>2151</v>
      </c>
      <c r="E59" s="201" t="s">
        <v>180</v>
      </c>
      <c r="F59" s="482" t="s">
        <v>181</v>
      </c>
      <c r="G59" s="197">
        <v>4893</v>
      </c>
      <c r="H59" s="197">
        <v>9366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7">
        <v>9</v>
      </c>
      <c r="M60" s="98"/>
    </row>
    <row r="61" spans="1:8" ht="15.75">
      <c r="A61" s="89" t="s">
        <v>182</v>
      </c>
      <c r="B61" s="91" t="s">
        <v>183</v>
      </c>
      <c r="C61" s="197">
        <v>3452</v>
      </c>
      <c r="D61" s="197">
        <v>1162</v>
      </c>
      <c r="E61" s="200" t="s">
        <v>188</v>
      </c>
      <c r="F61" s="93" t="s">
        <v>189</v>
      </c>
      <c r="G61" s="589">
        <f>SUM(G62:G68)</f>
        <v>39663</v>
      </c>
      <c r="H61" s="590">
        <f>SUM(H62:H68)</f>
        <v>9680</v>
      </c>
    </row>
    <row r="62" spans="1:13" ht="15.75">
      <c r="A62" s="89" t="s">
        <v>186</v>
      </c>
      <c r="B62" s="94" t="s">
        <v>187</v>
      </c>
      <c r="C62" s="197"/>
      <c r="D62" s="197">
        <v>0</v>
      </c>
      <c r="E62" s="200" t="s">
        <v>192</v>
      </c>
      <c r="F62" s="93" t="s">
        <v>193</v>
      </c>
      <c r="G62" s="197">
        <v>15254</v>
      </c>
      <c r="H62" s="197">
        <v>2782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>
        <v>0</v>
      </c>
      <c r="E64" s="89" t="s">
        <v>199</v>
      </c>
      <c r="F64" s="93" t="s">
        <v>200</v>
      </c>
      <c r="G64" s="197">
        <v>12943</v>
      </c>
      <c r="H64" s="197">
        <v>4575</v>
      </c>
      <c r="M64" s="98"/>
    </row>
    <row r="65" spans="1:8" ht="15.75">
      <c r="A65" s="478" t="s">
        <v>52</v>
      </c>
      <c r="B65" s="96" t="s">
        <v>198</v>
      </c>
      <c r="C65" s="591">
        <f>SUM(C59:C64)</f>
        <v>6168</v>
      </c>
      <c r="D65" s="592">
        <f>SUM(D59:D64)</f>
        <v>3313</v>
      </c>
      <c r="E65" s="89" t="s">
        <v>201</v>
      </c>
      <c r="F65" s="93" t="s">
        <v>202</v>
      </c>
      <c r="G65" s="197">
        <v>7208</v>
      </c>
      <c r="H65" s="197">
        <v>1178</v>
      </c>
    </row>
    <row r="66" spans="1:8" ht="15.75">
      <c r="A66" s="89"/>
      <c r="B66" s="96"/>
      <c r="C66" s="589"/>
      <c r="D66" s="590"/>
      <c r="E66" s="89" t="s">
        <v>204</v>
      </c>
      <c r="F66" s="93" t="s">
        <v>205</v>
      </c>
      <c r="G66" s="197">
        <v>2635</v>
      </c>
      <c r="H66" s="197">
        <v>803</v>
      </c>
    </row>
    <row r="67" spans="1:8" ht="15.75">
      <c r="A67" s="100" t="s">
        <v>203</v>
      </c>
      <c r="B67" s="88"/>
      <c r="C67" s="593"/>
      <c r="D67" s="594"/>
      <c r="E67" s="89" t="s">
        <v>208</v>
      </c>
      <c r="F67" s="93" t="s">
        <v>209</v>
      </c>
      <c r="G67" s="197">
        <v>1046</v>
      </c>
      <c r="H67" s="197">
        <v>223</v>
      </c>
    </row>
    <row r="68" spans="1:8" ht="15.75">
      <c r="A68" s="89" t="s">
        <v>206</v>
      </c>
      <c r="B68" s="91" t="s">
        <v>207</v>
      </c>
      <c r="C68" s="197">
        <v>7520</v>
      </c>
      <c r="D68" s="197">
        <v>4543</v>
      </c>
      <c r="E68" s="89" t="s">
        <v>212</v>
      </c>
      <c r="F68" s="93" t="s">
        <v>213</v>
      </c>
      <c r="G68" s="197">
        <v>577</v>
      </c>
      <c r="H68" s="197">
        <v>119</v>
      </c>
    </row>
    <row r="69" spans="1:8" ht="15.75">
      <c r="A69" s="89" t="s">
        <v>210</v>
      </c>
      <c r="B69" s="91" t="s">
        <v>211</v>
      </c>
      <c r="C69" s="197">
        <v>1130</v>
      </c>
      <c r="D69" s="197">
        <v>1061</v>
      </c>
      <c r="E69" s="201" t="s">
        <v>79</v>
      </c>
      <c r="F69" s="93" t="s">
        <v>216</v>
      </c>
      <c r="G69" s="197">
        <v>1184</v>
      </c>
      <c r="H69" s="197">
        <v>809</v>
      </c>
    </row>
    <row r="70" spans="1:8" ht="15.75">
      <c r="A70" s="89" t="s">
        <v>214</v>
      </c>
      <c r="B70" s="91" t="s">
        <v>215</v>
      </c>
      <c r="C70" s="197">
        <v>919</v>
      </c>
      <c r="D70" s="197">
        <v>684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0" t="s">
        <v>47</v>
      </c>
      <c r="F71" s="95" t="s">
        <v>223</v>
      </c>
      <c r="G71" s="591">
        <f>G59+G60+G61+G69+G70</f>
        <v>45740</v>
      </c>
      <c r="H71" s="592">
        <f>H59+H60+H61+H69+H70</f>
        <v>19864</v>
      </c>
    </row>
    <row r="72" spans="1:8" ht="15.75">
      <c r="A72" s="89" t="s">
        <v>221</v>
      </c>
      <c r="B72" s="91" t="s">
        <v>222</v>
      </c>
      <c r="C72" s="197">
        <v>32</v>
      </c>
      <c r="D72" s="197">
        <v>32</v>
      </c>
      <c r="E72" s="200"/>
      <c r="F72" s="93"/>
      <c r="G72" s="589"/>
      <c r="H72" s="590"/>
    </row>
    <row r="73" spans="1:8" ht="15.75">
      <c r="A73" s="89" t="s">
        <v>224</v>
      </c>
      <c r="B73" s="91" t="s">
        <v>225</v>
      </c>
      <c r="C73" s="197">
        <v>589</v>
      </c>
      <c r="D73" s="197">
        <v>76</v>
      </c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7"/>
      <c r="D74" s="197"/>
      <c r="E74" s="566"/>
      <c r="F74" s="567"/>
      <c r="G74" s="589"/>
      <c r="H74" s="615"/>
    </row>
    <row r="75" spans="1:8" ht="15.75">
      <c r="A75" s="89" t="s">
        <v>228</v>
      </c>
      <c r="B75" s="91" t="s">
        <v>229</v>
      </c>
      <c r="C75" s="197">
        <v>169</v>
      </c>
      <c r="D75" s="197">
        <v>273</v>
      </c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1">
        <f>SUM(C68:C75)</f>
        <v>10359</v>
      </c>
      <c r="D76" s="592">
        <f>SUM(D68:D75)</f>
        <v>6669</v>
      </c>
      <c r="E76" s="566"/>
      <c r="F76" s="567"/>
      <c r="G76" s="589"/>
      <c r="H76" s="615"/>
    </row>
    <row r="77" spans="1:8" ht="15.75">
      <c r="A77" s="89"/>
      <c r="B77" s="91"/>
      <c r="C77" s="589"/>
      <c r="D77" s="590"/>
      <c r="E77" s="469" t="s">
        <v>234</v>
      </c>
      <c r="F77" s="95" t="s">
        <v>235</v>
      </c>
      <c r="G77" s="474">
        <v>667</v>
      </c>
      <c r="H77" s="474">
        <v>667</v>
      </c>
    </row>
    <row r="78" spans="1:13" ht="15.75">
      <c r="A78" s="100" t="s">
        <v>236</v>
      </c>
      <c r="B78" s="88"/>
      <c r="C78" s="593"/>
      <c r="D78" s="594"/>
      <c r="E78" s="89"/>
      <c r="F78" s="101"/>
      <c r="G78" s="609"/>
      <c r="H78" s="610"/>
      <c r="M78" s="98"/>
    </row>
    <row r="79" spans="1:8" ht="15.75">
      <c r="A79" s="89" t="s">
        <v>237</v>
      </c>
      <c r="B79" s="91" t="s">
        <v>238</v>
      </c>
      <c r="C79" s="589">
        <f>SUM(C80:C82)</f>
        <v>0</v>
      </c>
      <c r="D79" s="590">
        <f>SUM(D80:D82)</f>
        <v>0</v>
      </c>
      <c r="E79" s="205" t="s">
        <v>849</v>
      </c>
      <c r="F79" s="99" t="s">
        <v>241</v>
      </c>
      <c r="G79" s="593">
        <f>G71+G73+G75+G77</f>
        <v>46407</v>
      </c>
      <c r="H79" s="594">
        <f>H71+H73+H75+H77</f>
        <v>20531</v>
      </c>
    </row>
    <row r="80" spans="1:8" ht="15.75">
      <c r="A80" s="89" t="s">
        <v>239</v>
      </c>
      <c r="B80" s="91" t="s">
        <v>240</v>
      </c>
      <c r="C80" s="197"/>
      <c r="D80" s="196"/>
      <c r="E80" s="566"/>
      <c r="F80" s="567"/>
      <c r="G80" s="589"/>
      <c r="H80" s="615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6"/>
      <c r="H81" s="617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6"/>
      <c r="H82" s="617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6"/>
      <c r="H83" s="617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6"/>
      <c r="H84" s="617"/>
    </row>
    <row r="85" spans="1:8" ht="15.75">
      <c r="A85" s="478" t="s">
        <v>249</v>
      </c>
      <c r="B85" s="96" t="s">
        <v>250</v>
      </c>
      <c r="C85" s="591">
        <f>C84+C83+C79</f>
        <v>0</v>
      </c>
      <c r="D85" s="592">
        <f>D84+D83+D79</f>
        <v>0</v>
      </c>
      <c r="E85" s="204"/>
      <c r="F85" s="103"/>
      <c r="G85" s="616"/>
      <c r="H85" s="617"/>
    </row>
    <row r="86" spans="1:13" ht="15.75">
      <c r="A86" s="89"/>
      <c r="B86" s="96"/>
      <c r="C86" s="589"/>
      <c r="D86" s="590"/>
      <c r="E86" s="207"/>
      <c r="F86" s="103"/>
      <c r="G86" s="616"/>
      <c r="H86" s="617"/>
      <c r="M86" s="98"/>
    </row>
    <row r="87" spans="1:8" ht="15.75">
      <c r="A87" s="100" t="s">
        <v>251</v>
      </c>
      <c r="B87" s="91"/>
      <c r="C87" s="589"/>
      <c r="D87" s="590"/>
      <c r="E87" s="204"/>
      <c r="F87" s="103"/>
      <c r="G87" s="616"/>
      <c r="H87" s="617"/>
    </row>
    <row r="88" spans="1:13" ht="15.75">
      <c r="A88" s="89" t="s">
        <v>252</v>
      </c>
      <c r="B88" s="91" t="s">
        <v>253</v>
      </c>
      <c r="C88" s="197">
        <v>113</v>
      </c>
      <c r="D88" s="197">
        <v>109</v>
      </c>
      <c r="E88" s="207"/>
      <c r="F88" s="103"/>
      <c r="G88" s="616"/>
      <c r="H88" s="617"/>
      <c r="M88" s="98"/>
    </row>
    <row r="89" spans="1:8" ht="15.75">
      <c r="A89" s="89" t="s">
        <v>254</v>
      </c>
      <c r="B89" s="91" t="s">
        <v>255</v>
      </c>
      <c r="C89" s="197">
        <v>2067</v>
      </c>
      <c r="D89" s="197">
        <v>774</v>
      </c>
      <c r="E89" s="204"/>
      <c r="F89" s="103"/>
      <c r="G89" s="616"/>
      <c r="H89" s="617"/>
    </row>
    <row r="90" spans="1:13" ht="15.75">
      <c r="A90" s="89" t="s">
        <v>256</v>
      </c>
      <c r="B90" s="91" t="s">
        <v>257</v>
      </c>
      <c r="C90" s="197">
        <v>71</v>
      </c>
      <c r="D90" s="197">
        <v>54</v>
      </c>
      <c r="E90" s="204"/>
      <c r="F90" s="103"/>
      <c r="G90" s="616"/>
      <c r="H90" s="617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6"/>
      <c r="H91" s="617"/>
    </row>
    <row r="92" spans="1:13" ht="15.75">
      <c r="A92" s="478" t="s">
        <v>848</v>
      </c>
      <c r="B92" s="96" t="s">
        <v>260</v>
      </c>
      <c r="C92" s="591">
        <f>SUM(C88:C91)</f>
        <v>2251</v>
      </c>
      <c r="D92" s="592">
        <f>SUM(D88:D91)</f>
        <v>937</v>
      </c>
      <c r="E92" s="204"/>
      <c r="F92" s="103"/>
      <c r="G92" s="616"/>
      <c r="H92" s="617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4"/>
      <c r="F93" s="103"/>
      <c r="G93" s="616"/>
      <c r="H93" s="617"/>
    </row>
    <row r="94" spans="1:13" ht="16.5" thickBot="1">
      <c r="A94" s="486" t="s">
        <v>263</v>
      </c>
      <c r="B94" s="226" t="s">
        <v>264</v>
      </c>
      <c r="C94" s="595">
        <f>C65+C76+C85+C92+C93</f>
        <v>18778</v>
      </c>
      <c r="D94" s="596">
        <f>D65+D76+D85+D92+D93</f>
        <v>10919</v>
      </c>
      <c r="E94" s="227"/>
      <c r="F94" s="228"/>
      <c r="G94" s="618"/>
      <c r="H94" s="619"/>
      <c r="M94" s="98"/>
    </row>
    <row r="95" spans="1:8" ht="32.25" thickBot="1">
      <c r="A95" s="483" t="s">
        <v>265</v>
      </c>
      <c r="B95" s="484" t="s">
        <v>266</v>
      </c>
      <c r="C95" s="597">
        <f>C94+C56</f>
        <v>599597</v>
      </c>
      <c r="D95" s="598">
        <f>D94+D56</f>
        <v>591920</v>
      </c>
      <c r="E95" s="229" t="s">
        <v>941</v>
      </c>
      <c r="F95" s="485" t="s">
        <v>268</v>
      </c>
      <c r="G95" s="597">
        <f>G37+G40+G56+G79</f>
        <v>599597</v>
      </c>
      <c r="H95" s="598">
        <f>H37+H40+H56+H79</f>
        <v>591920</v>
      </c>
    </row>
    <row r="96" spans="1:13" ht="15.75">
      <c r="A96" s="174"/>
      <c r="B96" s="568"/>
      <c r="C96" s="174"/>
      <c r="D96" s="174"/>
      <c r="E96" s="569"/>
      <c r="M96" s="98"/>
    </row>
    <row r="97" spans="1:13" ht="15.75">
      <c r="A97" s="571"/>
      <c r="B97" s="568"/>
      <c r="C97" s="174"/>
      <c r="D97" s="174"/>
      <c r="E97" s="569"/>
      <c r="M97" s="98"/>
    </row>
    <row r="98" spans="1:13" ht="15.75">
      <c r="A98" s="684" t="s">
        <v>975</v>
      </c>
      <c r="B98" s="708">
        <f>pdeReportingDate</f>
        <v>45135</v>
      </c>
      <c r="C98" s="708"/>
      <c r="D98" s="708"/>
      <c r="E98" s="708"/>
      <c r="F98" s="708"/>
      <c r="G98" s="708"/>
      <c r="H98" s="708"/>
      <c r="M98" s="98"/>
    </row>
    <row r="99" spans="1:13" ht="15.75">
      <c r="A99" s="68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5" t="s">
        <v>8</v>
      </c>
      <c r="B100" s="709" t="str">
        <f>authorName</f>
        <v>Християн Христов Стоянов</v>
      </c>
      <c r="C100" s="709"/>
      <c r="D100" s="709"/>
      <c r="E100" s="709"/>
      <c r="F100" s="709"/>
      <c r="G100" s="709"/>
      <c r="H100" s="709"/>
    </row>
    <row r="101" spans="1:8" ht="15.75">
      <c r="A101" s="685"/>
      <c r="B101" s="80"/>
      <c r="C101" s="80"/>
      <c r="D101" s="80"/>
      <c r="E101" s="80"/>
      <c r="F101" s="80"/>
      <c r="G101" s="80"/>
      <c r="H101" s="80"/>
    </row>
    <row r="102" spans="1:8" ht="15.75">
      <c r="A102" s="685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86"/>
      <c r="B103" s="707" t="s">
        <v>977</v>
      </c>
      <c r="C103" s="707"/>
      <c r="D103" s="707"/>
      <c r="E103" s="707"/>
      <c r="M103" s="98"/>
    </row>
    <row r="104" spans="1:5" ht="21.75" customHeight="1">
      <c r="A104" s="686"/>
      <c r="B104" s="707" t="s">
        <v>977</v>
      </c>
      <c r="C104" s="707"/>
      <c r="D104" s="707"/>
      <c r="E104" s="707"/>
    </row>
    <row r="105" spans="1:13" ht="21.75" customHeight="1">
      <c r="A105" s="686"/>
      <c r="B105" s="707" t="s">
        <v>977</v>
      </c>
      <c r="C105" s="707"/>
      <c r="D105" s="707"/>
      <c r="E105" s="707"/>
      <c r="M105" s="98"/>
    </row>
    <row r="106" spans="1:5" ht="21.75" customHeight="1">
      <c r="A106" s="686"/>
      <c r="B106" s="707" t="s">
        <v>977</v>
      </c>
      <c r="C106" s="707"/>
      <c r="D106" s="707"/>
      <c r="E106" s="707"/>
    </row>
    <row r="107" spans="1:13" ht="21.75" customHeight="1">
      <c r="A107" s="686"/>
      <c r="B107" s="707"/>
      <c r="C107" s="707"/>
      <c r="D107" s="707"/>
      <c r="E107" s="707"/>
      <c r="M107" s="98"/>
    </row>
    <row r="108" spans="1:5" ht="21.75" customHeight="1">
      <c r="A108" s="686"/>
      <c r="B108" s="707"/>
      <c r="C108" s="707"/>
      <c r="D108" s="707"/>
      <c r="E108" s="707"/>
    </row>
    <row r="109" spans="1:13" ht="21.75" customHeight="1">
      <c r="A109" s="686"/>
      <c r="B109" s="707"/>
      <c r="C109" s="707"/>
      <c r="D109" s="707"/>
      <c r="E109" s="707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8" sqref="C28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1" customWidth="1"/>
    <col min="5" max="5" width="50.7109375" style="565" customWidth="1"/>
    <col min="6" max="6" width="10.7109375" style="565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6"/>
      <c r="H10" s="627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3287</v>
      </c>
      <c r="D12" s="313">
        <v>4530</v>
      </c>
      <c r="E12" s="194" t="s">
        <v>277</v>
      </c>
      <c r="F12" s="240" t="s">
        <v>278</v>
      </c>
      <c r="G12" s="313"/>
      <c r="H12" s="314"/>
    </row>
    <row r="13" spans="1:8" ht="15.75">
      <c r="A13" s="194" t="s">
        <v>279</v>
      </c>
      <c r="B13" s="190" t="s">
        <v>280</v>
      </c>
      <c r="C13" s="313">
        <v>6305</v>
      </c>
      <c r="D13" s="313">
        <v>5518</v>
      </c>
      <c r="E13" s="194" t="s">
        <v>281</v>
      </c>
      <c r="F13" s="240" t="s">
        <v>282</v>
      </c>
      <c r="G13" s="313">
        <v>6593</v>
      </c>
      <c r="H13" s="313">
        <f>5857+151+518+1</f>
        <v>6527</v>
      </c>
    </row>
    <row r="14" spans="1:8" ht="15.75">
      <c r="A14" s="194" t="s">
        <v>283</v>
      </c>
      <c r="B14" s="190" t="s">
        <v>284</v>
      </c>
      <c r="C14" s="313">
        <v>7603</v>
      </c>
      <c r="D14" s="313">
        <v>8179</v>
      </c>
      <c r="E14" s="245" t="s">
        <v>285</v>
      </c>
      <c r="F14" s="240" t="s">
        <v>286</v>
      </c>
      <c r="G14" s="313">
        <v>5163</v>
      </c>
      <c r="H14" s="313">
        <f>4535+127</f>
        <v>4662</v>
      </c>
    </row>
    <row r="15" spans="1:8" ht="15.75">
      <c r="A15" s="194" t="s">
        <v>287</v>
      </c>
      <c r="B15" s="190" t="s">
        <v>288</v>
      </c>
      <c r="C15" s="313">
        <v>8612</v>
      </c>
      <c r="D15" s="313">
        <f>8554-1195</f>
        <v>7359</v>
      </c>
      <c r="E15" s="245" t="s">
        <v>79</v>
      </c>
      <c r="F15" s="240" t="s">
        <v>289</v>
      </c>
      <c r="G15" s="313">
        <v>231</v>
      </c>
      <c r="H15" s="313">
        <v>221</v>
      </c>
    </row>
    <row r="16" spans="1:8" ht="15.75">
      <c r="A16" s="194" t="s">
        <v>290</v>
      </c>
      <c r="B16" s="190" t="s">
        <v>291</v>
      </c>
      <c r="C16" s="313">
        <v>1361</v>
      </c>
      <c r="D16" s="313">
        <v>1195</v>
      </c>
      <c r="E16" s="236" t="s">
        <v>52</v>
      </c>
      <c r="F16" s="264" t="s">
        <v>292</v>
      </c>
      <c r="G16" s="622">
        <f>SUM(G12:G15)</f>
        <v>11987</v>
      </c>
      <c r="H16" s="623">
        <f>SUM(H12:H15)</f>
        <v>11410</v>
      </c>
    </row>
    <row r="17" spans="1:8" ht="31.5">
      <c r="A17" s="194" t="s">
        <v>293</v>
      </c>
      <c r="B17" s="190" t="s">
        <v>294</v>
      </c>
      <c r="C17" s="313">
        <v>4437</v>
      </c>
      <c r="D17" s="313">
        <v>3010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0</v>
      </c>
      <c r="D18" s="313">
        <v>-189</v>
      </c>
      <c r="E18" s="234" t="s">
        <v>297</v>
      </c>
      <c r="F18" s="238" t="s">
        <v>298</v>
      </c>
      <c r="G18" s="633">
        <v>71</v>
      </c>
      <c r="H18" s="633">
        <v>2485</v>
      </c>
    </row>
    <row r="19" spans="1:8" ht="15.75">
      <c r="A19" s="194" t="s">
        <v>299</v>
      </c>
      <c r="B19" s="190" t="s">
        <v>300</v>
      </c>
      <c r="C19" s="313">
        <v>490</v>
      </c>
      <c r="D19" s="313">
        <v>190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2">
        <f>SUM(C12:C18)+C19</f>
        <v>32095</v>
      </c>
      <c r="D22" s="623">
        <f>SUM(D12:D18)+D19</f>
        <v>29792</v>
      </c>
      <c r="E22" s="194" t="s">
        <v>309</v>
      </c>
      <c r="F22" s="237" t="s">
        <v>310</v>
      </c>
      <c r="G22" s="313">
        <v>601</v>
      </c>
      <c r="H22" s="313">
        <v>161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997</v>
      </c>
      <c r="H23" s="313">
        <v>639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1312</v>
      </c>
      <c r="D25" s="313">
        <v>689</v>
      </c>
      <c r="E25" s="194" t="s">
        <v>318</v>
      </c>
      <c r="F25" s="237" t="s">
        <v>319</v>
      </c>
      <c r="G25" s="313"/>
      <c r="H25" s="313"/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v>2</v>
      </c>
      <c r="D27" s="313">
        <v>1</v>
      </c>
      <c r="E27" s="236" t="s">
        <v>104</v>
      </c>
      <c r="F27" s="238" t="s">
        <v>326</v>
      </c>
      <c r="G27" s="622">
        <f>SUM(G22:G26)</f>
        <v>1598</v>
      </c>
      <c r="H27" s="623">
        <f>SUM(H22:H26)</f>
        <v>800</v>
      </c>
    </row>
    <row r="28" spans="1:8" ht="15.75">
      <c r="A28" s="194" t="s">
        <v>79</v>
      </c>
      <c r="B28" s="237" t="s">
        <v>327</v>
      </c>
      <c r="C28" s="313"/>
      <c r="D28" s="313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2">
        <f>SUM(C25:C28)</f>
        <v>1314</v>
      </c>
      <c r="D29" s="623">
        <f>SUM(D25:D28)</f>
        <v>690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28">
        <f>C29+C22</f>
        <v>33409</v>
      </c>
      <c r="D31" s="629">
        <f>D29+D22</f>
        <v>30482</v>
      </c>
      <c r="E31" s="251" t="s">
        <v>824</v>
      </c>
      <c r="F31" s="266" t="s">
        <v>331</v>
      </c>
      <c r="G31" s="253">
        <f>G16+G18+G27</f>
        <v>13656</v>
      </c>
      <c r="H31" s="254">
        <f>H16+H18+H27</f>
        <v>14695</v>
      </c>
    </row>
    <row r="32" spans="1:8" ht="15.75">
      <c r="A32" s="233"/>
      <c r="B32" s="186"/>
      <c r="C32" s="620"/>
      <c r="D32" s="621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2">
        <f>IF((C31-G31)&gt;0,C31-G31,0)</f>
        <v>19753</v>
      </c>
      <c r="H33" s="623">
        <f>IF((D31-H31)&gt;0,D31-H31,0)</f>
        <v>15787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0">
        <f>C31-C34+C35</f>
        <v>33409</v>
      </c>
      <c r="D36" s="631">
        <f>D31-D34+D35</f>
        <v>30482</v>
      </c>
      <c r="E36" s="262" t="s">
        <v>346</v>
      </c>
      <c r="F36" s="256" t="s">
        <v>347</v>
      </c>
      <c r="G36" s="267">
        <f>G35-G34+G31</f>
        <v>13656</v>
      </c>
      <c r="H36" s="268">
        <f>H35-H34+H31</f>
        <v>14695</v>
      </c>
    </row>
    <row r="37" spans="1:8" ht="15.75">
      <c r="A37" s="261" t="s">
        <v>348</v>
      </c>
      <c r="B37" s="231" t="s">
        <v>349</v>
      </c>
      <c r="C37" s="628">
        <f>IF((G36-C36)&gt;0,G36-C36,0)</f>
        <v>0</v>
      </c>
      <c r="D37" s="629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19753</v>
      </c>
      <c r="H37" s="254">
        <f>IF((D36-H36)&gt;0,D36-H36,0)</f>
        <v>15787</v>
      </c>
    </row>
    <row r="38" spans="1:8" ht="15.75">
      <c r="A38" s="234" t="s">
        <v>352</v>
      </c>
      <c r="B38" s="238" t="s">
        <v>353</v>
      </c>
      <c r="C38" s="622">
        <f>C39+C40+C41</f>
        <v>0</v>
      </c>
      <c r="D38" s="623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19753</v>
      </c>
      <c r="H42" s="244">
        <f>IF(H37&gt;0,IF(D38+H37&lt;0,0,D38+H37),IF(D37-D38&lt;0,D38-D37,0))</f>
        <v>15787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79"/>
      <c r="H43" s="632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19753</v>
      </c>
      <c r="H44" s="268">
        <f>IF(D42=0,IF(H42-H43&gt;0,H42-H43+D43,0),IF(D42-D43&lt;0,D43-D42+H43,0))</f>
        <v>15787</v>
      </c>
    </row>
    <row r="45" spans="1:8" ht="16.5" thickBot="1">
      <c r="A45" s="270" t="s">
        <v>371</v>
      </c>
      <c r="B45" s="271" t="s">
        <v>372</v>
      </c>
      <c r="C45" s="624">
        <f>C36+C38+C42</f>
        <v>33409</v>
      </c>
      <c r="D45" s="625">
        <f>D36+D38+D42</f>
        <v>30482</v>
      </c>
      <c r="E45" s="270" t="s">
        <v>373</v>
      </c>
      <c r="F45" s="272" t="s">
        <v>374</v>
      </c>
      <c r="G45" s="624">
        <f>G42+G36</f>
        <v>33409</v>
      </c>
      <c r="H45" s="625">
        <f>H42+H36</f>
        <v>30482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1" t="s">
        <v>976</v>
      </c>
      <c r="B47" s="711"/>
      <c r="C47" s="711"/>
      <c r="D47" s="711"/>
      <c r="E47" s="711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84" t="s">
        <v>975</v>
      </c>
      <c r="B50" s="708">
        <f>pdeReportingDate</f>
        <v>45135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8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5" t="s">
        <v>8</v>
      </c>
      <c r="B52" s="709" t="str">
        <f>authorName</f>
        <v>Християн Христов Стоянов</v>
      </c>
      <c r="C52" s="709"/>
      <c r="D52" s="709"/>
      <c r="E52" s="709"/>
      <c r="F52" s="709"/>
      <c r="G52" s="709"/>
      <c r="H52" s="709"/>
    </row>
    <row r="53" spans="1:8" s="42" customFormat="1" ht="15.75">
      <c r="A53" s="68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5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86"/>
      <c r="B55" s="707" t="s">
        <v>977</v>
      </c>
      <c r="C55" s="707"/>
      <c r="D55" s="707"/>
      <c r="E55" s="707"/>
      <c r="F55" s="570"/>
      <c r="G55" s="45"/>
      <c r="H55" s="42"/>
    </row>
    <row r="56" spans="1:8" ht="15.75" customHeight="1">
      <c r="A56" s="686"/>
      <c r="B56" s="707" t="s">
        <v>977</v>
      </c>
      <c r="C56" s="707"/>
      <c r="D56" s="707"/>
      <c r="E56" s="707"/>
      <c r="F56" s="570"/>
      <c r="G56" s="45"/>
      <c r="H56" s="42"/>
    </row>
    <row r="57" spans="1:8" ht="15.75" customHeight="1">
      <c r="A57" s="686"/>
      <c r="B57" s="707" t="s">
        <v>977</v>
      </c>
      <c r="C57" s="707"/>
      <c r="D57" s="707"/>
      <c r="E57" s="707"/>
      <c r="F57" s="570"/>
      <c r="G57" s="45"/>
      <c r="H57" s="42"/>
    </row>
    <row r="58" spans="1:8" ht="15.75" customHeight="1">
      <c r="A58" s="686"/>
      <c r="B58" s="707" t="s">
        <v>977</v>
      </c>
      <c r="C58" s="707"/>
      <c r="D58" s="707"/>
      <c r="E58" s="707"/>
      <c r="F58" s="570"/>
      <c r="G58" s="45"/>
      <c r="H58" s="42"/>
    </row>
    <row r="59" spans="1:8" ht="15.75">
      <c r="A59" s="686"/>
      <c r="B59" s="707"/>
      <c r="C59" s="707"/>
      <c r="D59" s="707"/>
      <c r="E59" s="707"/>
      <c r="F59" s="570"/>
      <c r="G59" s="45"/>
      <c r="H59" s="42"/>
    </row>
    <row r="60" spans="1:8" ht="15.75">
      <c r="A60" s="686"/>
      <c r="B60" s="707"/>
      <c r="C60" s="707"/>
      <c r="D60" s="707"/>
      <c r="E60" s="707"/>
      <c r="F60" s="570"/>
      <c r="G60" s="45"/>
      <c r="H60" s="42"/>
    </row>
    <row r="61" spans="1:8" ht="15.75">
      <c r="A61" s="686"/>
      <c r="B61" s="707"/>
      <c r="C61" s="707"/>
      <c r="D61" s="707"/>
      <c r="E61" s="707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1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0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28700</v>
      </c>
      <c r="D11" s="197">
        <v>14969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-11352-71</f>
        <v>-11423</v>
      </c>
      <c r="D12" s="197">
        <v>-9183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-6346</v>
      </c>
      <c r="D14" s="197">
        <v>-5871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150</v>
      </c>
      <c r="D15" s="197">
        <v>786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-109</v>
      </c>
      <c r="D18" s="197">
        <v>-102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</v>
      </c>
      <c r="D20" s="197">
        <f>797+102</f>
        <v>899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1">
        <f>SUM(C11:C20)</f>
        <v>10972</v>
      </c>
      <c r="D21" s="652">
        <f>SUM(D11:D20)</f>
        <v>1498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-8047</v>
      </c>
      <c r="D23" s="197">
        <v>-13887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</v>
      </c>
      <c r="D25" s="197">
        <v>-107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80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53</v>
      </c>
      <c r="D30" s="197">
        <v>177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1">
        <f>SUM(C23:C32)</f>
        <v>-7922</v>
      </c>
      <c r="D33" s="652">
        <f>SUM(D23:D32)</f>
        <v>-13817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49"/>
      <c r="D34" s="65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-391</v>
      </c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4047</v>
      </c>
      <c r="D37" s="197">
        <v>10134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-4464</v>
      </c>
      <c r="D38" s="197">
        <v>-2940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</v>
      </c>
      <c r="D39" s="197">
        <v>-146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-986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-4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3">
        <f>SUM(C35:C42)</f>
        <v>-1807</v>
      </c>
      <c r="D43" s="654">
        <f>SUM(D35:D42)</f>
        <v>7047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1243</v>
      </c>
      <c r="D44" s="305">
        <f>D43+D33+D21</f>
        <v>-5272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937</v>
      </c>
      <c r="D45" s="306">
        <v>6093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2180</v>
      </c>
      <c r="D46" s="308">
        <f>D45+D44</f>
        <v>821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2180</v>
      </c>
      <c r="D47" s="296">
        <v>821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71</v>
      </c>
      <c r="D48" s="280">
        <v>46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2" t="s">
        <v>966</v>
      </c>
      <c r="G50" s="180"/>
      <c r="H50" s="180"/>
    </row>
    <row r="51" spans="1:8" ht="15.75">
      <c r="A51" s="712" t="s">
        <v>972</v>
      </c>
      <c r="B51" s="712"/>
      <c r="C51" s="712"/>
      <c r="D51" s="712"/>
      <c r="G51" s="180"/>
      <c r="H51" s="180"/>
    </row>
    <row r="52" spans="1:8" ht="15.75">
      <c r="A52" s="683"/>
      <c r="B52" s="683"/>
      <c r="C52" s="683"/>
      <c r="D52" s="683"/>
      <c r="G52" s="180"/>
      <c r="H52" s="180"/>
    </row>
    <row r="53" spans="1:8" ht="15.75">
      <c r="A53" s="683"/>
      <c r="B53" s="683"/>
      <c r="C53" s="683"/>
      <c r="D53" s="683"/>
      <c r="G53" s="180"/>
      <c r="H53" s="180"/>
    </row>
    <row r="54" spans="1:13" s="42" customFormat="1" ht="15.75">
      <c r="A54" s="684" t="s">
        <v>975</v>
      </c>
      <c r="B54" s="708">
        <f>pdeReportingDate</f>
        <v>45135</v>
      </c>
      <c r="C54" s="708"/>
      <c r="D54" s="708"/>
      <c r="E54" s="708"/>
      <c r="F54" s="687"/>
      <c r="G54" s="687"/>
      <c r="H54" s="687"/>
      <c r="M54" s="98"/>
    </row>
    <row r="55" spans="1:13" s="42" customFormat="1" ht="15.75">
      <c r="A55" s="684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85" t="s">
        <v>8</v>
      </c>
      <c r="B56" s="709" t="str">
        <f>authorName</f>
        <v>Християн Христов Стоянов</v>
      </c>
      <c r="C56" s="709"/>
      <c r="D56" s="709"/>
      <c r="E56" s="709"/>
      <c r="F56" s="80"/>
      <c r="G56" s="80"/>
      <c r="H56" s="80"/>
    </row>
    <row r="57" spans="1:8" s="42" customFormat="1" ht="15.75">
      <c r="A57" s="685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85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86"/>
      <c r="B59" s="707" t="s">
        <v>977</v>
      </c>
      <c r="C59" s="707"/>
      <c r="D59" s="707"/>
      <c r="E59" s="707"/>
      <c r="F59" s="570"/>
      <c r="G59" s="45"/>
      <c r="H59" s="42"/>
    </row>
    <row r="60" spans="1:8" ht="15.75">
      <c r="A60" s="686"/>
      <c r="B60" s="707" t="s">
        <v>977</v>
      </c>
      <c r="C60" s="707"/>
      <c r="D60" s="707"/>
      <c r="E60" s="707"/>
      <c r="F60" s="570"/>
      <c r="G60" s="45"/>
      <c r="H60" s="42"/>
    </row>
    <row r="61" spans="1:8" ht="15.75">
      <c r="A61" s="686"/>
      <c r="B61" s="707" t="s">
        <v>977</v>
      </c>
      <c r="C61" s="707"/>
      <c r="D61" s="707"/>
      <c r="E61" s="707"/>
      <c r="F61" s="570"/>
      <c r="G61" s="45"/>
      <c r="H61" s="42"/>
    </row>
    <row r="62" spans="1:8" ht="15.75">
      <c r="A62" s="686"/>
      <c r="B62" s="707" t="s">
        <v>977</v>
      </c>
      <c r="C62" s="707"/>
      <c r="D62" s="707"/>
      <c r="E62" s="707"/>
      <c r="F62" s="570"/>
      <c r="G62" s="45"/>
      <c r="H62" s="42"/>
    </row>
    <row r="63" spans="1:8" ht="15.75">
      <c r="A63" s="686"/>
      <c r="B63" s="707"/>
      <c r="C63" s="707"/>
      <c r="D63" s="707"/>
      <c r="E63" s="707"/>
      <c r="F63" s="570"/>
      <c r="G63" s="45"/>
      <c r="H63" s="42"/>
    </row>
    <row r="64" spans="1:8" ht="15.75">
      <c r="A64" s="686"/>
      <c r="B64" s="707"/>
      <c r="C64" s="707"/>
      <c r="D64" s="707"/>
      <c r="E64" s="707"/>
      <c r="F64" s="570"/>
      <c r="G64" s="45"/>
      <c r="H64" s="42"/>
    </row>
    <row r="65" spans="1:8" ht="15.75">
      <c r="A65" s="686"/>
      <c r="B65" s="707"/>
      <c r="C65" s="707"/>
      <c r="D65" s="707"/>
      <c r="E65" s="707"/>
      <c r="F65" s="570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1" sqref="C31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3"/>
      <c r="H4" s="523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3"/>
      <c r="H6" s="523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29" customFormat="1" ht="31.5">
      <c r="A8" s="717" t="s">
        <v>453</v>
      </c>
      <c r="B8" s="720" t="s">
        <v>454</v>
      </c>
      <c r="C8" s="713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3" t="s">
        <v>460</v>
      </c>
      <c r="L8" s="713" t="s">
        <v>461</v>
      </c>
      <c r="M8" s="527"/>
      <c r="N8" s="528"/>
    </row>
    <row r="9" spans="1:14" s="529" customFormat="1" ht="31.5">
      <c r="A9" s="718"/>
      <c r="B9" s="721"/>
      <c r="C9" s="714"/>
      <c r="D9" s="716" t="s">
        <v>826</v>
      </c>
      <c r="E9" s="716" t="s">
        <v>456</v>
      </c>
      <c r="F9" s="531" t="s">
        <v>457</v>
      </c>
      <c r="G9" s="531"/>
      <c r="H9" s="531"/>
      <c r="I9" s="723" t="s">
        <v>458</v>
      </c>
      <c r="J9" s="723" t="s">
        <v>459</v>
      </c>
      <c r="K9" s="714"/>
      <c r="L9" s="714"/>
      <c r="M9" s="532" t="s">
        <v>825</v>
      </c>
      <c r="N9" s="528"/>
    </row>
    <row r="10" spans="1:14" s="529" customFormat="1" ht="31.5">
      <c r="A10" s="719"/>
      <c r="B10" s="722"/>
      <c r="C10" s="715"/>
      <c r="D10" s="716"/>
      <c r="E10" s="716"/>
      <c r="F10" s="530" t="s">
        <v>462</v>
      </c>
      <c r="G10" s="530" t="s">
        <v>463</v>
      </c>
      <c r="H10" s="530" t="s">
        <v>464</v>
      </c>
      <c r="I10" s="715"/>
      <c r="J10" s="715"/>
      <c r="K10" s="715"/>
      <c r="L10" s="715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78">
        <f>'1-Баланс'!H18</f>
        <v>2298</v>
      </c>
      <c r="D13" s="578">
        <f>'1-Баланс'!H20</f>
        <v>0</v>
      </c>
      <c r="E13" s="578">
        <f>'1-Баланс'!H21</f>
        <v>102644</v>
      </c>
      <c r="F13" s="578">
        <f>'1-Баланс'!H23</f>
        <v>427</v>
      </c>
      <c r="G13" s="578">
        <f>'1-Баланс'!H24</f>
        <v>0</v>
      </c>
      <c r="H13" s="579">
        <v>216487</v>
      </c>
      <c r="I13" s="578">
        <f>'1-Баланс'!H29+'1-Баланс'!H32</f>
        <v>159222</v>
      </c>
      <c r="J13" s="578">
        <f>'1-Баланс'!H30+'1-Баланс'!H33</f>
        <v>0</v>
      </c>
      <c r="K13" s="579"/>
      <c r="L13" s="578">
        <f>SUM(C13:K13)</f>
        <v>481078</v>
      </c>
      <c r="M13" s="580">
        <f>'1-Баланс'!H40</f>
        <v>0</v>
      </c>
      <c r="N13" s="166"/>
    </row>
    <row r="14" spans="1:14" ht="15.75">
      <c r="A14" s="543" t="s">
        <v>469</v>
      </c>
      <c r="B14" s="546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3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5" t="s">
        <v>471</v>
      </c>
      <c r="B15" s="546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78">
        <f t="shared" si="1"/>
        <v>0</v>
      </c>
      <c r="M15" s="314"/>
      <c r="N15" s="169"/>
    </row>
    <row r="16" spans="1:14" ht="15.75">
      <c r="A16" s="545" t="s">
        <v>473</v>
      </c>
      <c r="B16" s="546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78">
        <f t="shared" si="1"/>
        <v>0</v>
      </c>
      <c r="M16" s="314"/>
      <c r="N16" s="169"/>
    </row>
    <row r="17" spans="1:14" ht="31.5">
      <c r="A17" s="543" t="s">
        <v>475</v>
      </c>
      <c r="B17" s="544" t="s">
        <v>476</v>
      </c>
      <c r="C17" s="646">
        <f>C13+C14</f>
        <v>2298</v>
      </c>
      <c r="D17" s="646">
        <f aca="true" t="shared" si="2" ref="D17:M17">D13+D14</f>
        <v>0</v>
      </c>
      <c r="E17" s="646">
        <f t="shared" si="2"/>
        <v>102644</v>
      </c>
      <c r="F17" s="646">
        <f t="shared" si="2"/>
        <v>427</v>
      </c>
      <c r="G17" s="646">
        <f t="shared" si="2"/>
        <v>0</v>
      </c>
      <c r="H17" s="646">
        <f t="shared" si="2"/>
        <v>216487</v>
      </c>
      <c r="I17" s="646">
        <f t="shared" si="2"/>
        <v>159222</v>
      </c>
      <c r="J17" s="646">
        <f t="shared" si="2"/>
        <v>0</v>
      </c>
      <c r="K17" s="646">
        <f t="shared" si="2"/>
        <v>0</v>
      </c>
      <c r="L17" s="578">
        <f t="shared" si="1"/>
        <v>481078</v>
      </c>
      <c r="M17" s="647">
        <f t="shared" si="2"/>
        <v>0</v>
      </c>
      <c r="N17" s="169"/>
    </row>
    <row r="18" spans="1:14" ht="15.75">
      <c r="A18" s="543" t="s">
        <v>477</v>
      </c>
      <c r="B18" s="544" t="s">
        <v>478</v>
      </c>
      <c r="C18" s="648"/>
      <c r="D18" s="648"/>
      <c r="E18" s="648"/>
      <c r="F18" s="648"/>
      <c r="G18" s="648"/>
      <c r="H18" s="648"/>
      <c r="I18" s="578">
        <f>+'1-Баланс'!G32</f>
        <v>-19753</v>
      </c>
      <c r="J18" s="578">
        <f>+'1-Баланс'!G33</f>
        <v>0</v>
      </c>
      <c r="K18" s="579"/>
      <c r="L18" s="578">
        <f t="shared" si="1"/>
        <v>-19753</v>
      </c>
      <c r="M18" s="632"/>
      <c r="N18" s="169"/>
    </row>
    <row r="19" spans="1:14" ht="15.75">
      <c r="A19" s="545" t="s">
        <v>479</v>
      </c>
      <c r="B19" s="546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-464</v>
      </c>
      <c r="J19" s="168">
        <f>J20+J21</f>
        <v>0</v>
      </c>
      <c r="K19" s="168">
        <f t="shared" si="3"/>
        <v>0</v>
      </c>
      <c r="L19" s="578">
        <f t="shared" si="1"/>
        <v>-464</v>
      </c>
      <c r="M19" s="312">
        <f>M20+M21</f>
        <v>0</v>
      </c>
      <c r="N19" s="169"/>
    </row>
    <row r="20" spans="1:14" ht="15.75">
      <c r="A20" s="547" t="s">
        <v>481</v>
      </c>
      <c r="B20" s="548" t="s">
        <v>482</v>
      </c>
      <c r="C20" s="313"/>
      <c r="D20" s="313"/>
      <c r="E20" s="313"/>
      <c r="F20" s="313"/>
      <c r="G20" s="313"/>
      <c r="H20" s="313"/>
      <c r="I20" s="313">
        <v>-464</v>
      </c>
      <c r="J20" s="313"/>
      <c r="K20" s="313"/>
      <c r="L20" s="578">
        <f>SUM(C20:K20)</f>
        <v>-464</v>
      </c>
      <c r="M20" s="314"/>
      <c r="N20" s="169"/>
    </row>
    <row r="21" spans="1:14" ht="15.75">
      <c r="A21" s="547" t="s">
        <v>483</v>
      </c>
      <c r="B21" s="548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78">
        <f t="shared" si="1"/>
        <v>0</v>
      </c>
      <c r="M21" s="314"/>
      <c r="N21" s="169"/>
    </row>
    <row r="22" spans="1:14" ht="15.75">
      <c r="A22" s="545" t="s">
        <v>485</v>
      </c>
      <c r="B22" s="546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78">
        <f t="shared" si="1"/>
        <v>0</v>
      </c>
      <c r="M22" s="314"/>
      <c r="N22" s="169"/>
    </row>
    <row r="23" spans="1:14" ht="31.5">
      <c r="A23" s="545" t="s">
        <v>487</v>
      </c>
      <c r="B23" s="546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78">
        <f t="shared" si="1"/>
        <v>0</v>
      </c>
      <c r="M23" s="312">
        <f t="shared" si="4"/>
        <v>0</v>
      </c>
      <c r="N23" s="169"/>
    </row>
    <row r="24" spans="1:14" ht="15.75">
      <c r="A24" s="545" t="s">
        <v>489</v>
      </c>
      <c r="B24" s="546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78">
        <f t="shared" si="1"/>
        <v>0</v>
      </c>
      <c r="M24" s="314"/>
      <c r="N24" s="169"/>
    </row>
    <row r="25" spans="1:14" ht="15.75">
      <c r="A25" s="545" t="s">
        <v>491</v>
      </c>
      <c r="B25" s="546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78">
        <f t="shared" si="1"/>
        <v>0</v>
      </c>
      <c r="M25" s="314"/>
      <c r="N25" s="169"/>
    </row>
    <row r="26" spans="1:14" ht="31.5">
      <c r="A26" s="545" t="s">
        <v>493</v>
      </c>
      <c r="B26" s="546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78">
        <f t="shared" si="1"/>
        <v>0</v>
      </c>
      <c r="M26" s="312">
        <f t="shared" si="5"/>
        <v>0</v>
      </c>
      <c r="N26" s="169"/>
    </row>
    <row r="27" spans="1:14" ht="15.75">
      <c r="A27" s="545" t="s">
        <v>489</v>
      </c>
      <c r="B27" s="546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78">
        <f t="shared" si="1"/>
        <v>0</v>
      </c>
      <c r="M27" s="314"/>
      <c r="N27" s="169"/>
    </row>
    <row r="28" spans="1:14" ht="15.75">
      <c r="A28" s="545" t="s">
        <v>491</v>
      </c>
      <c r="B28" s="546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78">
        <f t="shared" si="1"/>
        <v>0</v>
      </c>
      <c r="M28" s="314"/>
      <c r="N28" s="169"/>
    </row>
    <row r="29" spans="1:14" ht="15.75">
      <c r="A29" s="545" t="s">
        <v>497</v>
      </c>
      <c r="B29" s="546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78">
        <f t="shared" si="1"/>
        <v>0</v>
      </c>
      <c r="M29" s="314"/>
      <c r="N29" s="169"/>
    </row>
    <row r="30" spans="1:14" ht="15.75">
      <c r="A30" s="545" t="s">
        <v>499</v>
      </c>
      <c r="B30" s="546" t="s">
        <v>500</v>
      </c>
      <c r="C30" s="313">
        <v>-391</v>
      </c>
      <c r="D30" s="313"/>
      <c r="E30" s="313"/>
      <c r="F30" s="313"/>
      <c r="G30" s="313"/>
      <c r="H30" s="313"/>
      <c r="I30" s="313"/>
      <c r="J30" s="313"/>
      <c r="K30" s="313"/>
      <c r="L30" s="578">
        <f t="shared" si="1"/>
        <v>-391</v>
      </c>
      <c r="M30" s="314"/>
      <c r="N30" s="169"/>
    </row>
    <row r="31" spans="1:14" ht="15.75">
      <c r="A31" s="543" t="s">
        <v>501</v>
      </c>
      <c r="B31" s="544" t="s">
        <v>502</v>
      </c>
      <c r="C31" s="646">
        <f>C19+C22+C23+C26+C30+C29+C17+C18</f>
        <v>1907</v>
      </c>
      <c r="D31" s="646">
        <f aca="true" t="shared" si="6" ref="D31:M31">D19+D22+D23+D26+D30+D29+D17+D18</f>
        <v>0</v>
      </c>
      <c r="E31" s="646">
        <f t="shared" si="6"/>
        <v>102644</v>
      </c>
      <c r="F31" s="646">
        <f t="shared" si="6"/>
        <v>427</v>
      </c>
      <c r="G31" s="646">
        <f t="shared" si="6"/>
        <v>0</v>
      </c>
      <c r="H31" s="646">
        <f t="shared" si="6"/>
        <v>216487</v>
      </c>
      <c r="I31" s="646">
        <f t="shared" si="6"/>
        <v>139005</v>
      </c>
      <c r="J31" s="646">
        <f t="shared" si="6"/>
        <v>0</v>
      </c>
      <c r="K31" s="646">
        <f t="shared" si="6"/>
        <v>0</v>
      </c>
      <c r="L31" s="578">
        <f t="shared" si="1"/>
        <v>460470</v>
      </c>
      <c r="M31" s="647">
        <f t="shared" si="6"/>
        <v>0</v>
      </c>
      <c r="N31" s="166"/>
    </row>
    <row r="32" spans="1:14" ht="31.5">
      <c r="A32" s="545" t="s">
        <v>503</v>
      </c>
      <c r="B32" s="546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78">
        <f t="shared" si="1"/>
        <v>0</v>
      </c>
      <c r="M32" s="314"/>
      <c r="N32" s="169"/>
    </row>
    <row r="33" spans="1:14" ht="32.25" thickBot="1">
      <c r="A33" s="549" t="s">
        <v>505</v>
      </c>
      <c r="B33" s="550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5">
        <f t="shared" si="1"/>
        <v>0</v>
      </c>
      <c r="M33" s="316"/>
      <c r="N33" s="169"/>
    </row>
    <row r="34" spans="1:14" ht="32.25" thickBot="1">
      <c r="A34" s="551" t="s">
        <v>507</v>
      </c>
      <c r="B34" s="552" t="s">
        <v>508</v>
      </c>
      <c r="C34" s="581">
        <f aca="true" t="shared" si="7" ref="C34:K34">C31+C32+C33</f>
        <v>1907</v>
      </c>
      <c r="D34" s="581">
        <f t="shared" si="7"/>
        <v>0</v>
      </c>
      <c r="E34" s="581">
        <f t="shared" si="7"/>
        <v>102644</v>
      </c>
      <c r="F34" s="581">
        <f t="shared" si="7"/>
        <v>427</v>
      </c>
      <c r="G34" s="581">
        <f t="shared" si="7"/>
        <v>0</v>
      </c>
      <c r="H34" s="581">
        <f t="shared" si="7"/>
        <v>216487</v>
      </c>
      <c r="I34" s="581">
        <f t="shared" si="7"/>
        <v>139005</v>
      </c>
      <c r="J34" s="581">
        <f t="shared" si="7"/>
        <v>0</v>
      </c>
      <c r="K34" s="581">
        <f t="shared" si="7"/>
        <v>0</v>
      </c>
      <c r="L34" s="644">
        <f t="shared" si="1"/>
        <v>460470</v>
      </c>
      <c r="M34" s="582">
        <f>M31+M32+M33</f>
        <v>0</v>
      </c>
      <c r="N34" s="169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9"/>
      <c r="M35" s="169"/>
      <c r="N35" s="169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9"/>
      <c r="M36" s="169"/>
      <c r="N36" s="169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9"/>
      <c r="M37" s="169"/>
      <c r="N37" s="169"/>
    </row>
    <row r="38" spans="1:13" ht="15.75">
      <c r="A38" s="684" t="s">
        <v>975</v>
      </c>
      <c r="B38" s="708">
        <f>pdeReportingDate</f>
        <v>45135</v>
      </c>
      <c r="C38" s="708"/>
      <c r="D38" s="708"/>
      <c r="E38" s="708"/>
      <c r="F38" s="708"/>
      <c r="G38" s="708"/>
      <c r="H38" s="708"/>
      <c r="M38" s="169"/>
    </row>
    <row r="39" spans="1:13" ht="15.75">
      <c r="A39" s="68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5" t="s">
        <v>8</v>
      </c>
      <c r="B40" s="709" t="str">
        <f>authorName</f>
        <v>Християн Христов Стоянов</v>
      </c>
      <c r="C40" s="709"/>
      <c r="D40" s="709"/>
      <c r="E40" s="709"/>
      <c r="F40" s="709"/>
      <c r="G40" s="709"/>
      <c r="H40" s="709"/>
      <c r="M40" s="169"/>
    </row>
    <row r="41" spans="1:13" ht="15.75">
      <c r="A41" s="68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5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86"/>
      <c r="B43" s="707" t="s">
        <v>977</v>
      </c>
      <c r="C43" s="707"/>
      <c r="D43" s="707"/>
      <c r="E43" s="707"/>
      <c r="F43" s="570"/>
      <c r="G43" s="45"/>
      <c r="H43" s="42"/>
      <c r="M43" s="169"/>
    </row>
    <row r="44" spans="1:13" ht="15.75">
      <c r="A44" s="686"/>
      <c r="B44" s="707" t="s">
        <v>977</v>
      </c>
      <c r="C44" s="707"/>
      <c r="D44" s="707"/>
      <c r="E44" s="707"/>
      <c r="F44" s="570"/>
      <c r="G44" s="45"/>
      <c r="H44" s="42"/>
      <c r="M44" s="169"/>
    </row>
    <row r="45" spans="1:13" ht="15.75">
      <c r="A45" s="686"/>
      <c r="B45" s="707" t="s">
        <v>977</v>
      </c>
      <c r="C45" s="707"/>
      <c r="D45" s="707"/>
      <c r="E45" s="707"/>
      <c r="F45" s="570"/>
      <c r="G45" s="45"/>
      <c r="H45" s="42"/>
      <c r="M45" s="169"/>
    </row>
    <row r="46" spans="1:13" ht="15.75">
      <c r="A46" s="686"/>
      <c r="B46" s="707" t="s">
        <v>977</v>
      </c>
      <c r="C46" s="707"/>
      <c r="D46" s="707"/>
      <c r="E46" s="707"/>
      <c r="F46" s="570"/>
      <c r="G46" s="45"/>
      <c r="H46" s="42"/>
      <c r="M46" s="169"/>
    </row>
    <row r="47" spans="1:13" ht="15.75">
      <c r="A47" s="686"/>
      <c r="B47" s="707"/>
      <c r="C47" s="707"/>
      <c r="D47" s="707"/>
      <c r="E47" s="707"/>
      <c r="F47" s="570"/>
      <c r="G47" s="45"/>
      <c r="H47" s="42"/>
      <c r="M47" s="169"/>
    </row>
    <row r="48" spans="1:13" ht="15.75">
      <c r="A48" s="686"/>
      <c r="B48" s="707"/>
      <c r="C48" s="707"/>
      <c r="D48" s="707"/>
      <c r="E48" s="707"/>
      <c r="F48" s="570"/>
      <c r="G48" s="45"/>
      <c r="H48" s="42"/>
      <c r="M48" s="169"/>
    </row>
    <row r="49" spans="1:13" ht="15.75">
      <c r="A49" s="686"/>
      <c r="B49" s="707"/>
      <c r="C49" s="707"/>
      <c r="D49" s="707"/>
      <c r="E49" s="707"/>
      <c r="F49" s="570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C97" activeCellId="2" sqref="C27 C61 C9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96" t="s">
        <v>792</v>
      </c>
      <c r="B12" s="697"/>
      <c r="C12" s="698"/>
      <c r="D12" s="698"/>
      <c r="E12" s="698"/>
      <c r="F12" s="465">
        <f>C12-E12</f>
        <v>0</v>
      </c>
    </row>
    <row r="13" spans="1:6" ht="15.75">
      <c r="A13" s="696" t="s">
        <v>1002</v>
      </c>
      <c r="B13" s="697"/>
      <c r="C13" s="698">
        <f>1305170/1000</f>
        <v>1305.17</v>
      </c>
      <c r="D13" s="699">
        <v>67</v>
      </c>
      <c r="E13" s="698"/>
      <c r="F13" s="465">
        <f aca="true" t="shared" si="0" ref="F13:F26">C13-E13</f>
        <v>1305.17</v>
      </c>
    </row>
    <row r="14" spans="1:6" ht="15.75">
      <c r="A14" s="696" t="s">
        <v>1003</v>
      </c>
      <c r="B14" s="697"/>
      <c r="C14" s="698">
        <v>8025</v>
      </c>
      <c r="D14" s="699">
        <v>97.7</v>
      </c>
      <c r="E14" s="698"/>
      <c r="F14" s="465">
        <f t="shared" si="0"/>
        <v>8025</v>
      </c>
    </row>
    <row r="15" spans="1:6" ht="15.75">
      <c r="A15" s="696" t="s">
        <v>1004</v>
      </c>
      <c r="B15" s="697"/>
      <c r="C15" s="698">
        <v>27333</v>
      </c>
      <c r="D15" s="699">
        <v>100</v>
      </c>
      <c r="E15" s="698"/>
      <c r="F15" s="465">
        <f t="shared" si="0"/>
        <v>27333</v>
      </c>
    </row>
    <row r="16" spans="1:6" ht="15.75">
      <c r="A16" s="696" t="s">
        <v>1005</v>
      </c>
      <c r="B16" s="697"/>
      <c r="C16" s="698">
        <v>4114</v>
      </c>
      <c r="D16" s="699">
        <v>100</v>
      </c>
      <c r="E16" s="698"/>
      <c r="F16" s="465">
        <f t="shared" si="0"/>
        <v>4114</v>
      </c>
    </row>
    <row r="17" spans="1:6" ht="15.75">
      <c r="A17" s="696" t="s">
        <v>1006</v>
      </c>
      <c r="B17" s="697"/>
      <c r="C17" s="698">
        <v>1100</v>
      </c>
      <c r="D17" s="699">
        <v>100</v>
      </c>
      <c r="E17" s="698"/>
      <c r="F17" s="465">
        <f t="shared" si="0"/>
        <v>1100</v>
      </c>
    </row>
    <row r="18" spans="1:6" ht="15.75">
      <c r="A18" s="696" t="s">
        <v>1007</v>
      </c>
      <c r="B18" s="697"/>
      <c r="C18" s="698">
        <f>5000/1000</f>
        <v>5</v>
      </c>
      <c r="D18" s="699">
        <v>100</v>
      </c>
      <c r="E18" s="698"/>
      <c r="F18" s="465">
        <f t="shared" si="0"/>
        <v>5</v>
      </c>
    </row>
    <row r="19" spans="1:6" ht="15.75">
      <c r="A19" s="696" t="s">
        <v>1008</v>
      </c>
      <c r="B19" s="697"/>
      <c r="C19" s="698">
        <v>6196</v>
      </c>
      <c r="D19" s="699">
        <v>75</v>
      </c>
      <c r="E19" s="698"/>
      <c r="F19" s="465">
        <f t="shared" si="0"/>
        <v>6196</v>
      </c>
    </row>
    <row r="20" spans="1:6" ht="15.75">
      <c r="A20" s="696" t="s">
        <v>1009</v>
      </c>
      <c r="B20" s="697"/>
      <c r="C20" s="698">
        <v>23800</v>
      </c>
      <c r="D20" s="699">
        <v>99.99</v>
      </c>
      <c r="E20" s="698"/>
      <c r="F20" s="465">
        <f t="shared" si="0"/>
        <v>23800</v>
      </c>
    </row>
    <row r="21" spans="1:6" ht="15.75">
      <c r="A21" s="696" t="s">
        <v>1010</v>
      </c>
      <c r="B21" s="697"/>
      <c r="C21" s="698">
        <v>36452</v>
      </c>
      <c r="D21" s="699">
        <v>100</v>
      </c>
      <c r="E21" s="698">
        <v>36452</v>
      </c>
      <c r="F21" s="465">
        <f t="shared" si="0"/>
        <v>0</v>
      </c>
    </row>
    <row r="22" spans="1:6" ht="15.75">
      <c r="A22" s="696" t="s">
        <v>1011</v>
      </c>
      <c r="B22" s="697"/>
      <c r="C22" s="698">
        <v>1256</v>
      </c>
      <c r="D22" s="700">
        <v>45.04</v>
      </c>
      <c r="E22" s="698"/>
      <c r="F22" s="465">
        <f t="shared" si="0"/>
        <v>1256</v>
      </c>
    </row>
    <row r="23" spans="1:6" ht="15.75">
      <c r="A23" s="701" t="s">
        <v>1012</v>
      </c>
      <c r="B23" s="697"/>
      <c r="C23" s="702">
        <v>8147</v>
      </c>
      <c r="D23" s="702">
        <v>100</v>
      </c>
      <c r="E23" s="702"/>
      <c r="F23" s="465">
        <f t="shared" si="0"/>
        <v>8147</v>
      </c>
    </row>
    <row r="24" spans="1:6" ht="15.75">
      <c r="A24" s="701" t="s">
        <v>1013</v>
      </c>
      <c r="B24" s="697"/>
      <c r="C24" s="702">
        <v>2227</v>
      </c>
      <c r="D24" s="702">
        <v>98.06</v>
      </c>
      <c r="E24" s="702"/>
      <c r="F24" s="465">
        <f t="shared" si="0"/>
        <v>2227</v>
      </c>
    </row>
    <row r="25" spans="1:6" ht="15.75">
      <c r="A25" s="701" t="s">
        <v>1014</v>
      </c>
      <c r="B25" s="697"/>
      <c r="C25" s="702">
        <v>1854</v>
      </c>
      <c r="D25" s="702">
        <v>98.23</v>
      </c>
      <c r="E25" s="702"/>
      <c r="F25" s="465">
        <f t="shared" si="0"/>
        <v>1854</v>
      </c>
    </row>
    <row r="26" spans="1:6" ht="15.75">
      <c r="A26" s="701" t="s">
        <v>1015</v>
      </c>
      <c r="B26" s="697"/>
      <c r="C26" s="702">
        <v>5</v>
      </c>
      <c r="D26" s="702">
        <v>100</v>
      </c>
      <c r="E26" s="702"/>
      <c r="F26" s="465">
        <f t="shared" si="0"/>
        <v>5</v>
      </c>
    </row>
    <row r="27" spans="1:6" ht="15.75">
      <c r="A27" s="505" t="s">
        <v>544</v>
      </c>
      <c r="B27" s="506" t="s">
        <v>793</v>
      </c>
      <c r="C27" s="468">
        <f>SUM(C12:C26)</f>
        <v>121819.17</v>
      </c>
      <c r="D27" s="468"/>
      <c r="E27" s="468">
        <f>SUM(E12:E26)</f>
        <v>36452</v>
      </c>
      <c r="F27" s="468">
        <f>SUM(F12:F26)</f>
        <v>85367.17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2">
        <v>1</v>
      </c>
      <c r="B29" s="673"/>
      <c r="C29" s="92"/>
      <c r="D29" s="92"/>
      <c r="E29" s="92"/>
      <c r="F29" s="465">
        <f>C29-E29</f>
        <v>0</v>
      </c>
    </row>
    <row r="30" spans="1:6" ht="15.75">
      <c r="A30" s="672">
        <v>2</v>
      </c>
      <c r="B30" s="673"/>
      <c r="C30" s="92"/>
      <c r="D30" s="92"/>
      <c r="E30" s="92"/>
      <c r="F30" s="465">
        <f aca="true" t="shared" si="1" ref="F30:F43">C30-E30</f>
        <v>0</v>
      </c>
    </row>
    <row r="31" spans="1:6" ht="15.75">
      <c r="A31" s="672">
        <v>3</v>
      </c>
      <c r="B31" s="673"/>
      <c r="C31" s="92"/>
      <c r="D31" s="92"/>
      <c r="E31" s="92"/>
      <c r="F31" s="465">
        <f t="shared" si="1"/>
        <v>0</v>
      </c>
    </row>
    <row r="32" spans="1:6" ht="15.75">
      <c r="A32" s="672">
        <v>4</v>
      </c>
      <c r="B32" s="673"/>
      <c r="C32" s="92"/>
      <c r="D32" s="92"/>
      <c r="E32" s="92"/>
      <c r="F32" s="465">
        <f t="shared" si="1"/>
        <v>0</v>
      </c>
    </row>
    <row r="33" spans="1:6" ht="15.75">
      <c r="A33" s="672">
        <v>5</v>
      </c>
      <c r="B33" s="673"/>
      <c r="C33" s="92"/>
      <c r="D33" s="92"/>
      <c r="E33" s="92"/>
      <c r="F33" s="465">
        <f t="shared" si="1"/>
        <v>0</v>
      </c>
    </row>
    <row r="34" spans="1:6" ht="15.75">
      <c r="A34" s="672">
        <v>6</v>
      </c>
      <c r="B34" s="673"/>
      <c r="C34" s="92"/>
      <c r="D34" s="92"/>
      <c r="E34" s="92"/>
      <c r="F34" s="465">
        <f t="shared" si="1"/>
        <v>0</v>
      </c>
    </row>
    <row r="35" spans="1:6" ht="15.75">
      <c r="A35" s="672">
        <v>7</v>
      </c>
      <c r="B35" s="673"/>
      <c r="C35" s="92"/>
      <c r="D35" s="92"/>
      <c r="E35" s="92"/>
      <c r="F35" s="465">
        <f t="shared" si="1"/>
        <v>0</v>
      </c>
    </row>
    <row r="36" spans="1:6" ht="15.75">
      <c r="A36" s="672">
        <v>8</v>
      </c>
      <c r="B36" s="673"/>
      <c r="C36" s="92"/>
      <c r="D36" s="92"/>
      <c r="E36" s="92"/>
      <c r="F36" s="465">
        <f t="shared" si="1"/>
        <v>0</v>
      </c>
    </row>
    <row r="37" spans="1:6" ht="15.75">
      <c r="A37" s="672">
        <v>9</v>
      </c>
      <c r="B37" s="673"/>
      <c r="C37" s="92"/>
      <c r="D37" s="92"/>
      <c r="E37" s="92"/>
      <c r="F37" s="465">
        <f t="shared" si="1"/>
        <v>0</v>
      </c>
    </row>
    <row r="38" spans="1:6" ht="15.75">
      <c r="A38" s="672">
        <v>10</v>
      </c>
      <c r="B38" s="673"/>
      <c r="C38" s="92"/>
      <c r="D38" s="92"/>
      <c r="E38" s="92"/>
      <c r="F38" s="465">
        <f t="shared" si="1"/>
        <v>0</v>
      </c>
    </row>
    <row r="39" spans="1:6" ht="15.75">
      <c r="A39" s="672">
        <v>11</v>
      </c>
      <c r="B39" s="673"/>
      <c r="C39" s="92"/>
      <c r="D39" s="92"/>
      <c r="E39" s="92"/>
      <c r="F39" s="465">
        <f t="shared" si="1"/>
        <v>0</v>
      </c>
    </row>
    <row r="40" spans="1:6" ht="15.75">
      <c r="A40" s="672">
        <v>12</v>
      </c>
      <c r="B40" s="673"/>
      <c r="C40" s="92"/>
      <c r="D40" s="92"/>
      <c r="E40" s="92"/>
      <c r="F40" s="465">
        <f t="shared" si="1"/>
        <v>0</v>
      </c>
    </row>
    <row r="41" spans="1:6" ht="15.75">
      <c r="A41" s="672">
        <v>13</v>
      </c>
      <c r="B41" s="673"/>
      <c r="C41" s="92"/>
      <c r="D41" s="92"/>
      <c r="E41" s="92"/>
      <c r="F41" s="465">
        <f t="shared" si="1"/>
        <v>0</v>
      </c>
    </row>
    <row r="42" spans="1:6" ht="15.75">
      <c r="A42" s="672">
        <v>14</v>
      </c>
      <c r="B42" s="673"/>
      <c r="C42" s="92"/>
      <c r="D42" s="92"/>
      <c r="E42" s="92"/>
      <c r="F42" s="465">
        <f t="shared" si="1"/>
        <v>0</v>
      </c>
    </row>
    <row r="43" spans="1:6" ht="15.75">
      <c r="A43" s="672">
        <v>15</v>
      </c>
      <c r="B43" s="673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96" t="s">
        <v>1016</v>
      </c>
      <c r="B46" s="703"/>
      <c r="C46" s="698">
        <v>209</v>
      </c>
      <c r="D46" s="699">
        <v>45.9</v>
      </c>
      <c r="E46" s="702"/>
      <c r="F46" s="465">
        <f>C46-E46</f>
        <v>209</v>
      </c>
    </row>
    <row r="47" spans="1:6" ht="15.75">
      <c r="A47" s="696" t="s">
        <v>1017</v>
      </c>
      <c r="B47" s="703"/>
      <c r="C47" s="698">
        <v>24</v>
      </c>
      <c r="D47" s="699">
        <v>49</v>
      </c>
      <c r="E47" s="702"/>
      <c r="F47" s="465">
        <f aca="true" t="shared" si="2" ref="F47:F60">C47-E47</f>
        <v>24</v>
      </c>
    </row>
    <row r="48" spans="1:6" ht="15.75">
      <c r="A48" s="672">
        <v>3</v>
      </c>
      <c r="B48" s="673"/>
      <c r="C48" s="92"/>
      <c r="D48" s="92"/>
      <c r="E48" s="92"/>
      <c r="F48" s="465">
        <f t="shared" si="2"/>
        <v>0</v>
      </c>
    </row>
    <row r="49" spans="1:6" ht="15.75">
      <c r="A49" s="672">
        <v>4</v>
      </c>
      <c r="B49" s="673"/>
      <c r="C49" s="92"/>
      <c r="D49" s="92"/>
      <c r="E49" s="92"/>
      <c r="F49" s="465">
        <f t="shared" si="2"/>
        <v>0</v>
      </c>
    </row>
    <row r="50" spans="1:6" ht="15.75">
      <c r="A50" s="672">
        <v>5</v>
      </c>
      <c r="B50" s="673"/>
      <c r="C50" s="92"/>
      <c r="D50" s="92"/>
      <c r="E50" s="92"/>
      <c r="F50" s="465">
        <f t="shared" si="2"/>
        <v>0</v>
      </c>
    </row>
    <row r="51" spans="1:6" ht="15.75">
      <c r="A51" s="672">
        <v>6</v>
      </c>
      <c r="B51" s="673"/>
      <c r="C51" s="92"/>
      <c r="D51" s="92"/>
      <c r="E51" s="92"/>
      <c r="F51" s="465">
        <f t="shared" si="2"/>
        <v>0</v>
      </c>
    </row>
    <row r="52" spans="1:6" ht="15.75">
      <c r="A52" s="672">
        <v>7</v>
      </c>
      <c r="B52" s="673"/>
      <c r="C52" s="92"/>
      <c r="D52" s="92"/>
      <c r="E52" s="92"/>
      <c r="F52" s="465">
        <f t="shared" si="2"/>
        <v>0</v>
      </c>
    </row>
    <row r="53" spans="1:6" ht="15.75">
      <c r="A53" s="672">
        <v>8</v>
      </c>
      <c r="B53" s="673"/>
      <c r="C53" s="92"/>
      <c r="D53" s="92"/>
      <c r="E53" s="92"/>
      <c r="F53" s="465">
        <f t="shared" si="2"/>
        <v>0</v>
      </c>
    </row>
    <row r="54" spans="1:6" ht="15.75">
      <c r="A54" s="672">
        <v>9</v>
      </c>
      <c r="B54" s="673"/>
      <c r="C54" s="92"/>
      <c r="D54" s="92"/>
      <c r="E54" s="92"/>
      <c r="F54" s="465">
        <f t="shared" si="2"/>
        <v>0</v>
      </c>
    </row>
    <row r="55" spans="1:6" ht="15.75">
      <c r="A55" s="672">
        <v>10</v>
      </c>
      <c r="B55" s="673"/>
      <c r="C55" s="92"/>
      <c r="D55" s="92"/>
      <c r="E55" s="92"/>
      <c r="F55" s="465">
        <f t="shared" si="2"/>
        <v>0</v>
      </c>
    </row>
    <row r="56" spans="1:6" ht="15.75">
      <c r="A56" s="672">
        <v>11</v>
      </c>
      <c r="B56" s="673"/>
      <c r="C56" s="92"/>
      <c r="D56" s="92"/>
      <c r="E56" s="92"/>
      <c r="F56" s="465">
        <f t="shared" si="2"/>
        <v>0</v>
      </c>
    </row>
    <row r="57" spans="1:6" ht="15.75">
      <c r="A57" s="672">
        <v>12</v>
      </c>
      <c r="B57" s="673"/>
      <c r="C57" s="92"/>
      <c r="D57" s="92"/>
      <c r="E57" s="92"/>
      <c r="F57" s="465">
        <f t="shared" si="2"/>
        <v>0</v>
      </c>
    </row>
    <row r="58" spans="1:6" ht="15.75">
      <c r="A58" s="672">
        <v>13</v>
      </c>
      <c r="B58" s="673"/>
      <c r="C58" s="92"/>
      <c r="D58" s="92"/>
      <c r="E58" s="92"/>
      <c r="F58" s="465">
        <f t="shared" si="2"/>
        <v>0</v>
      </c>
    </row>
    <row r="59" spans="1:6" ht="15.75">
      <c r="A59" s="672">
        <v>14</v>
      </c>
      <c r="B59" s="673"/>
      <c r="C59" s="92"/>
      <c r="D59" s="92"/>
      <c r="E59" s="92"/>
      <c r="F59" s="465">
        <f t="shared" si="2"/>
        <v>0</v>
      </c>
    </row>
    <row r="60" spans="1:6" ht="15.75">
      <c r="A60" s="672">
        <v>15</v>
      </c>
      <c r="B60" s="673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233</v>
      </c>
      <c r="D61" s="468"/>
      <c r="E61" s="468">
        <f>SUM(E46:E60)</f>
        <v>0</v>
      </c>
      <c r="F61" s="468">
        <f>SUM(F46:F60)</f>
        <v>233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96" t="s">
        <v>1018</v>
      </c>
      <c r="B63" s="704"/>
      <c r="C63" s="698">
        <f>10000/1000</f>
        <v>10</v>
      </c>
      <c r="D63" s="702"/>
      <c r="E63" s="702"/>
      <c r="F63" s="465">
        <f>C63-E63</f>
        <v>10</v>
      </c>
    </row>
    <row r="64" spans="1:6" ht="15.75">
      <c r="A64" s="696" t="s">
        <v>1019</v>
      </c>
      <c r="B64" s="703"/>
      <c r="C64" s="698">
        <v>1</v>
      </c>
      <c r="D64" s="702"/>
      <c r="E64" s="702"/>
      <c r="F64" s="465">
        <f aca="true" t="shared" si="3" ref="F64:F77">C64-E64</f>
        <v>1</v>
      </c>
    </row>
    <row r="65" spans="1:6" ht="15.75">
      <c r="A65" s="701" t="s">
        <v>1020</v>
      </c>
      <c r="B65" s="697"/>
      <c r="C65" s="702">
        <v>2</v>
      </c>
      <c r="D65" s="702"/>
      <c r="E65" s="702"/>
      <c r="F65" s="465">
        <f t="shared" si="3"/>
        <v>2</v>
      </c>
    </row>
    <row r="66" spans="1:6" ht="15.75">
      <c r="A66" s="672">
        <v>4</v>
      </c>
      <c r="B66" s="673"/>
      <c r="C66" s="92"/>
      <c r="D66" s="92"/>
      <c r="E66" s="92"/>
      <c r="F66" s="465">
        <f t="shared" si="3"/>
        <v>0</v>
      </c>
    </row>
    <row r="67" spans="1:6" ht="15.75">
      <c r="A67" s="672">
        <v>5</v>
      </c>
      <c r="B67" s="673"/>
      <c r="C67" s="92"/>
      <c r="D67" s="92"/>
      <c r="E67" s="92"/>
      <c r="F67" s="465">
        <f t="shared" si="3"/>
        <v>0</v>
      </c>
    </row>
    <row r="68" spans="1:6" ht="15.75">
      <c r="A68" s="672">
        <v>6</v>
      </c>
      <c r="B68" s="673"/>
      <c r="C68" s="92"/>
      <c r="D68" s="92"/>
      <c r="E68" s="92"/>
      <c r="F68" s="465">
        <f t="shared" si="3"/>
        <v>0</v>
      </c>
    </row>
    <row r="69" spans="1:6" ht="15.75">
      <c r="A69" s="672">
        <v>7</v>
      </c>
      <c r="B69" s="673"/>
      <c r="C69" s="92"/>
      <c r="D69" s="92"/>
      <c r="E69" s="92"/>
      <c r="F69" s="465">
        <f t="shared" si="3"/>
        <v>0</v>
      </c>
    </row>
    <row r="70" spans="1:6" ht="15.75">
      <c r="A70" s="672">
        <v>8</v>
      </c>
      <c r="B70" s="673"/>
      <c r="C70" s="92"/>
      <c r="D70" s="92"/>
      <c r="E70" s="92"/>
      <c r="F70" s="465">
        <f t="shared" si="3"/>
        <v>0</v>
      </c>
    </row>
    <row r="71" spans="1:6" ht="15.75">
      <c r="A71" s="672">
        <v>9</v>
      </c>
      <c r="B71" s="673"/>
      <c r="C71" s="92"/>
      <c r="D71" s="92"/>
      <c r="E71" s="92"/>
      <c r="F71" s="465">
        <f t="shared" si="3"/>
        <v>0</v>
      </c>
    </row>
    <row r="72" spans="1:6" ht="15.75">
      <c r="A72" s="672">
        <v>10</v>
      </c>
      <c r="B72" s="673"/>
      <c r="C72" s="92"/>
      <c r="D72" s="92"/>
      <c r="E72" s="92"/>
      <c r="F72" s="465">
        <f t="shared" si="3"/>
        <v>0</v>
      </c>
    </row>
    <row r="73" spans="1:6" ht="15.75">
      <c r="A73" s="672">
        <v>11</v>
      </c>
      <c r="B73" s="673"/>
      <c r="C73" s="92"/>
      <c r="D73" s="92"/>
      <c r="E73" s="92"/>
      <c r="F73" s="465">
        <f t="shared" si="3"/>
        <v>0</v>
      </c>
    </row>
    <row r="74" spans="1:6" ht="15.75">
      <c r="A74" s="672">
        <v>12</v>
      </c>
      <c r="B74" s="673"/>
      <c r="C74" s="92"/>
      <c r="D74" s="92"/>
      <c r="E74" s="92"/>
      <c r="F74" s="465">
        <f t="shared" si="3"/>
        <v>0</v>
      </c>
    </row>
    <row r="75" spans="1:6" ht="15.75">
      <c r="A75" s="672">
        <v>13</v>
      </c>
      <c r="B75" s="673"/>
      <c r="C75" s="92"/>
      <c r="D75" s="92"/>
      <c r="E75" s="92"/>
      <c r="F75" s="465">
        <f t="shared" si="3"/>
        <v>0</v>
      </c>
    </row>
    <row r="76" spans="1:6" ht="15.75">
      <c r="A76" s="672">
        <v>14</v>
      </c>
      <c r="B76" s="673"/>
      <c r="C76" s="92"/>
      <c r="D76" s="92"/>
      <c r="E76" s="92"/>
      <c r="F76" s="465">
        <f t="shared" si="3"/>
        <v>0</v>
      </c>
    </row>
    <row r="77" spans="1:6" ht="15.75">
      <c r="A77" s="672">
        <v>15</v>
      </c>
      <c r="B77" s="673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13</v>
      </c>
      <c r="D78" s="468"/>
      <c r="E78" s="468">
        <f>SUM(E63:E77)</f>
        <v>0</v>
      </c>
      <c r="F78" s="468">
        <f>SUM(F63:F77)</f>
        <v>13</v>
      </c>
    </row>
    <row r="79" spans="1:6" ht="15.75">
      <c r="A79" s="509" t="s">
        <v>801</v>
      </c>
      <c r="B79" s="506" t="s">
        <v>802</v>
      </c>
      <c r="C79" s="468">
        <f>C78+C61+C44+C27</f>
        <v>122065.17</v>
      </c>
      <c r="D79" s="468"/>
      <c r="E79" s="468">
        <f>E78+E61+E44+E27</f>
        <v>36452</v>
      </c>
      <c r="F79" s="468">
        <f>F78+F61+F44+F27</f>
        <v>85613.17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96" t="s">
        <v>1021</v>
      </c>
      <c r="B82" s="703"/>
      <c r="C82" s="698">
        <v>1876</v>
      </c>
      <c r="D82" s="705">
        <v>89.43</v>
      </c>
      <c r="E82" s="702"/>
      <c r="F82" s="465">
        <f>C82-E82</f>
        <v>1876</v>
      </c>
    </row>
    <row r="83" spans="1:6" ht="15.75">
      <c r="A83" s="696" t="s">
        <v>1022</v>
      </c>
      <c r="B83" s="703"/>
      <c r="C83" s="698">
        <v>423</v>
      </c>
      <c r="D83" s="705">
        <v>100</v>
      </c>
      <c r="E83" s="702"/>
      <c r="F83" s="465">
        <f aca="true" t="shared" si="4" ref="F83:F96">C83-E83</f>
        <v>423</v>
      </c>
    </row>
    <row r="84" spans="1:6" ht="15.75">
      <c r="A84" s="696" t="s">
        <v>1023</v>
      </c>
      <c r="B84" s="703"/>
      <c r="C84" s="698">
        <v>0</v>
      </c>
      <c r="D84" s="705">
        <v>100</v>
      </c>
      <c r="E84" s="702"/>
      <c r="F84" s="465">
        <f t="shared" si="4"/>
        <v>0</v>
      </c>
    </row>
    <row r="85" spans="1:6" ht="15.75">
      <c r="A85" s="672">
        <v>4</v>
      </c>
      <c r="B85" s="673"/>
      <c r="C85" s="92"/>
      <c r="D85" s="92"/>
      <c r="E85" s="92"/>
      <c r="F85" s="465">
        <f t="shared" si="4"/>
        <v>0</v>
      </c>
    </row>
    <row r="86" spans="1:6" ht="15.75">
      <c r="A86" s="672">
        <v>5</v>
      </c>
      <c r="B86" s="673"/>
      <c r="C86" s="92"/>
      <c r="D86" s="92"/>
      <c r="E86" s="92"/>
      <c r="F86" s="465">
        <f t="shared" si="4"/>
        <v>0</v>
      </c>
    </row>
    <row r="87" spans="1:6" ht="15.75">
      <c r="A87" s="672">
        <v>6</v>
      </c>
      <c r="B87" s="673"/>
      <c r="C87" s="92"/>
      <c r="D87" s="92"/>
      <c r="E87" s="92"/>
      <c r="F87" s="465">
        <f t="shared" si="4"/>
        <v>0</v>
      </c>
    </row>
    <row r="88" spans="1:6" ht="15.75">
      <c r="A88" s="672">
        <v>7</v>
      </c>
      <c r="B88" s="673"/>
      <c r="C88" s="92"/>
      <c r="D88" s="92"/>
      <c r="E88" s="92"/>
      <c r="F88" s="465">
        <f t="shared" si="4"/>
        <v>0</v>
      </c>
    </row>
    <row r="89" spans="1:6" ht="15.75">
      <c r="A89" s="672">
        <v>8</v>
      </c>
      <c r="B89" s="673"/>
      <c r="C89" s="92"/>
      <c r="D89" s="92"/>
      <c r="E89" s="92"/>
      <c r="F89" s="465">
        <f t="shared" si="4"/>
        <v>0</v>
      </c>
    </row>
    <row r="90" spans="1:6" ht="15.75">
      <c r="A90" s="672">
        <v>9</v>
      </c>
      <c r="B90" s="673"/>
      <c r="C90" s="92"/>
      <c r="D90" s="92"/>
      <c r="E90" s="92"/>
      <c r="F90" s="465">
        <f t="shared" si="4"/>
        <v>0</v>
      </c>
    </row>
    <row r="91" spans="1:6" ht="15.75">
      <c r="A91" s="672">
        <v>10</v>
      </c>
      <c r="B91" s="673"/>
      <c r="C91" s="92"/>
      <c r="D91" s="92"/>
      <c r="E91" s="92"/>
      <c r="F91" s="465">
        <f t="shared" si="4"/>
        <v>0</v>
      </c>
    </row>
    <row r="92" spans="1:6" ht="15.75">
      <c r="A92" s="672">
        <v>11</v>
      </c>
      <c r="B92" s="673"/>
      <c r="C92" s="92"/>
      <c r="D92" s="92"/>
      <c r="E92" s="92"/>
      <c r="F92" s="465">
        <f t="shared" si="4"/>
        <v>0</v>
      </c>
    </row>
    <row r="93" spans="1:6" ht="15.75">
      <c r="A93" s="672">
        <v>12</v>
      </c>
      <c r="B93" s="673"/>
      <c r="C93" s="92"/>
      <c r="D93" s="92"/>
      <c r="E93" s="92"/>
      <c r="F93" s="465">
        <f t="shared" si="4"/>
        <v>0</v>
      </c>
    </row>
    <row r="94" spans="1:6" ht="15.75">
      <c r="A94" s="672">
        <v>13</v>
      </c>
      <c r="B94" s="673"/>
      <c r="C94" s="92"/>
      <c r="D94" s="92"/>
      <c r="E94" s="92"/>
      <c r="F94" s="465">
        <f t="shared" si="4"/>
        <v>0</v>
      </c>
    </row>
    <row r="95" spans="1:6" ht="15.75">
      <c r="A95" s="672">
        <v>14</v>
      </c>
      <c r="B95" s="673"/>
      <c r="C95" s="92"/>
      <c r="D95" s="92"/>
      <c r="E95" s="92"/>
      <c r="F95" s="465">
        <f t="shared" si="4"/>
        <v>0</v>
      </c>
    </row>
    <row r="96" spans="1:6" ht="15.75">
      <c r="A96" s="672">
        <v>15</v>
      </c>
      <c r="B96" s="673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2299</v>
      </c>
      <c r="D97" s="468"/>
      <c r="E97" s="468">
        <f>SUM(E82:E96)</f>
        <v>0</v>
      </c>
      <c r="F97" s="468">
        <f>SUM(F82:F96)</f>
        <v>2299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2">
        <v>1</v>
      </c>
      <c r="B99" s="673"/>
      <c r="C99" s="92"/>
      <c r="D99" s="92"/>
      <c r="E99" s="92"/>
      <c r="F99" s="465">
        <f>C99-E99</f>
        <v>0</v>
      </c>
    </row>
    <row r="100" spans="1:6" ht="15.75">
      <c r="A100" s="672">
        <v>2</v>
      </c>
      <c r="B100" s="673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2">
        <v>3</v>
      </c>
      <c r="B101" s="673"/>
      <c r="C101" s="92"/>
      <c r="D101" s="92"/>
      <c r="E101" s="92"/>
      <c r="F101" s="465">
        <f t="shared" si="5"/>
        <v>0</v>
      </c>
    </row>
    <row r="102" spans="1:6" ht="15.75">
      <c r="A102" s="672">
        <v>4</v>
      </c>
      <c r="B102" s="673"/>
      <c r="C102" s="92"/>
      <c r="D102" s="92"/>
      <c r="E102" s="92"/>
      <c r="F102" s="465">
        <f t="shared" si="5"/>
        <v>0</v>
      </c>
    </row>
    <row r="103" spans="1:6" ht="15.75">
      <c r="A103" s="672">
        <v>5</v>
      </c>
      <c r="B103" s="673"/>
      <c r="C103" s="92"/>
      <c r="D103" s="92"/>
      <c r="E103" s="92"/>
      <c r="F103" s="465">
        <f t="shared" si="5"/>
        <v>0</v>
      </c>
    </row>
    <row r="104" spans="1:6" ht="15.75">
      <c r="A104" s="672">
        <v>6</v>
      </c>
      <c r="B104" s="673"/>
      <c r="C104" s="92"/>
      <c r="D104" s="92"/>
      <c r="E104" s="92"/>
      <c r="F104" s="465">
        <f t="shared" si="5"/>
        <v>0</v>
      </c>
    </row>
    <row r="105" spans="1:6" ht="15.75">
      <c r="A105" s="672">
        <v>7</v>
      </c>
      <c r="B105" s="673"/>
      <c r="C105" s="92"/>
      <c r="D105" s="92"/>
      <c r="E105" s="92"/>
      <c r="F105" s="465">
        <f t="shared" si="5"/>
        <v>0</v>
      </c>
    </row>
    <row r="106" spans="1:6" ht="15.75">
      <c r="A106" s="672">
        <v>8</v>
      </c>
      <c r="B106" s="673"/>
      <c r="C106" s="92"/>
      <c r="D106" s="92"/>
      <c r="E106" s="92"/>
      <c r="F106" s="465">
        <f t="shared" si="5"/>
        <v>0</v>
      </c>
    </row>
    <row r="107" spans="1:6" ht="15.75">
      <c r="A107" s="672">
        <v>9</v>
      </c>
      <c r="B107" s="673"/>
      <c r="C107" s="92"/>
      <c r="D107" s="92"/>
      <c r="E107" s="92"/>
      <c r="F107" s="465">
        <f t="shared" si="5"/>
        <v>0</v>
      </c>
    </row>
    <row r="108" spans="1:6" ht="15.75">
      <c r="A108" s="672">
        <v>10</v>
      </c>
      <c r="B108" s="673"/>
      <c r="C108" s="92"/>
      <c r="D108" s="92"/>
      <c r="E108" s="92"/>
      <c r="F108" s="465">
        <f t="shared" si="5"/>
        <v>0</v>
      </c>
    </row>
    <row r="109" spans="1:6" ht="15.75">
      <c r="A109" s="672">
        <v>11</v>
      </c>
      <c r="B109" s="673"/>
      <c r="C109" s="92"/>
      <c r="D109" s="92"/>
      <c r="E109" s="92"/>
      <c r="F109" s="465">
        <f t="shared" si="5"/>
        <v>0</v>
      </c>
    </row>
    <row r="110" spans="1:6" ht="15.75">
      <c r="A110" s="672">
        <v>12</v>
      </c>
      <c r="B110" s="673"/>
      <c r="C110" s="92"/>
      <c r="D110" s="92"/>
      <c r="E110" s="92"/>
      <c r="F110" s="465">
        <f t="shared" si="5"/>
        <v>0</v>
      </c>
    </row>
    <row r="111" spans="1:6" ht="15.75">
      <c r="A111" s="672">
        <v>13</v>
      </c>
      <c r="B111" s="673"/>
      <c r="C111" s="92"/>
      <c r="D111" s="92"/>
      <c r="E111" s="92"/>
      <c r="F111" s="465">
        <f t="shared" si="5"/>
        <v>0</v>
      </c>
    </row>
    <row r="112" spans="1:6" ht="15.75">
      <c r="A112" s="672">
        <v>14</v>
      </c>
      <c r="B112" s="673"/>
      <c r="C112" s="92"/>
      <c r="D112" s="92"/>
      <c r="E112" s="92"/>
      <c r="F112" s="465">
        <f t="shared" si="5"/>
        <v>0</v>
      </c>
    </row>
    <row r="113" spans="1:6" ht="15.75">
      <c r="A113" s="672">
        <v>15</v>
      </c>
      <c r="B113" s="673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2">
        <v>1</v>
      </c>
      <c r="B116" s="673"/>
      <c r="C116" s="92"/>
      <c r="D116" s="92"/>
      <c r="E116" s="92"/>
      <c r="F116" s="465">
        <f>C116-E116</f>
        <v>0</v>
      </c>
    </row>
    <row r="117" spans="1:6" ht="15.75">
      <c r="A117" s="672">
        <v>2</v>
      </c>
      <c r="B117" s="673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2">
        <v>3</v>
      </c>
      <c r="B118" s="673"/>
      <c r="C118" s="92"/>
      <c r="D118" s="92"/>
      <c r="E118" s="92"/>
      <c r="F118" s="465">
        <f t="shared" si="6"/>
        <v>0</v>
      </c>
    </row>
    <row r="119" spans="1:6" ht="15.75">
      <c r="A119" s="672">
        <v>4</v>
      </c>
      <c r="B119" s="673"/>
      <c r="C119" s="92"/>
      <c r="D119" s="92"/>
      <c r="E119" s="92"/>
      <c r="F119" s="465">
        <f t="shared" si="6"/>
        <v>0</v>
      </c>
    </row>
    <row r="120" spans="1:6" ht="15.75">
      <c r="A120" s="672">
        <v>5</v>
      </c>
      <c r="B120" s="673"/>
      <c r="C120" s="92"/>
      <c r="D120" s="92"/>
      <c r="E120" s="92"/>
      <c r="F120" s="465">
        <f t="shared" si="6"/>
        <v>0</v>
      </c>
    </row>
    <row r="121" spans="1:6" ht="15.75">
      <c r="A121" s="672">
        <v>6</v>
      </c>
      <c r="B121" s="673"/>
      <c r="C121" s="92"/>
      <c r="D121" s="92"/>
      <c r="E121" s="92"/>
      <c r="F121" s="465">
        <f t="shared" si="6"/>
        <v>0</v>
      </c>
    </row>
    <row r="122" spans="1:6" ht="15.75">
      <c r="A122" s="672">
        <v>7</v>
      </c>
      <c r="B122" s="673"/>
      <c r="C122" s="92"/>
      <c r="D122" s="92"/>
      <c r="E122" s="92"/>
      <c r="F122" s="465">
        <f t="shared" si="6"/>
        <v>0</v>
      </c>
    </row>
    <row r="123" spans="1:6" ht="15.75">
      <c r="A123" s="672">
        <v>8</v>
      </c>
      <c r="B123" s="673"/>
      <c r="C123" s="92"/>
      <c r="D123" s="92"/>
      <c r="E123" s="92"/>
      <c r="F123" s="465">
        <f t="shared" si="6"/>
        <v>0</v>
      </c>
    </row>
    <row r="124" spans="1:6" ht="15.75">
      <c r="A124" s="672">
        <v>9</v>
      </c>
      <c r="B124" s="673"/>
      <c r="C124" s="92"/>
      <c r="D124" s="92"/>
      <c r="E124" s="92"/>
      <c r="F124" s="465">
        <f t="shared" si="6"/>
        <v>0</v>
      </c>
    </row>
    <row r="125" spans="1:6" ht="15.75">
      <c r="A125" s="672">
        <v>10</v>
      </c>
      <c r="B125" s="673"/>
      <c r="C125" s="92"/>
      <c r="D125" s="92"/>
      <c r="E125" s="92"/>
      <c r="F125" s="465">
        <f t="shared" si="6"/>
        <v>0</v>
      </c>
    </row>
    <row r="126" spans="1:6" ht="15.75">
      <c r="A126" s="672">
        <v>11</v>
      </c>
      <c r="B126" s="673"/>
      <c r="C126" s="92"/>
      <c r="D126" s="92"/>
      <c r="E126" s="92"/>
      <c r="F126" s="465">
        <f t="shared" si="6"/>
        <v>0</v>
      </c>
    </row>
    <row r="127" spans="1:6" ht="15.75">
      <c r="A127" s="672">
        <v>12</v>
      </c>
      <c r="B127" s="673"/>
      <c r="C127" s="92"/>
      <c r="D127" s="92"/>
      <c r="E127" s="92"/>
      <c r="F127" s="465">
        <f t="shared" si="6"/>
        <v>0</v>
      </c>
    </row>
    <row r="128" spans="1:6" ht="15.75">
      <c r="A128" s="672">
        <v>13</v>
      </c>
      <c r="B128" s="673"/>
      <c r="C128" s="92"/>
      <c r="D128" s="92"/>
      <c r="E128" s="92"/>
      <c r="F128" s="465">
        <f t="shared" si="6"/>
        <v>0</v>
      </c>
    </row>
    <row r="129" spans="1:6" ht="15.75">
      <c r="A129" s="672">
        <v>14</v>
      </c>
      <c r="B129" s="673"/>
      <c r="C129" s="92"/>
      <c r="D129" s="92"/>
      <c r="E129" s="92"/>
      <c r="F129" s="465">
        <f t="shared" si="6"/>
        <v>0</v>
      </c>
    </row>
    <row r="130" spans="1:6" ht="15.75">
      <c r="A130" s="672">
        <v>15</v>
      </c>
      <c r="B130" s="673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2">
        <v>1</v>
      </c>
      <c r="B133" s="673"/>
      <c r="C133" s="92"/>
      <c r="D133" s="92"/>
      <c r="E133" s="92"/>
      <c r="F133" s="465">
        <f>C133-E133</f>
        <v>0</v>
      </c>
    </row>
    <row r="134" spans="1:6" ht="15.75">
      <c r="A134" s="672">
        <v>2</v>
      </c>
      <c r="B134" s="673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2">
        <v>3</v>
      </c>
      <c r="B135" s="673"/>
      <c r="C135" s="92"/>
      <c r="D135" s="92"/>
      <c r="E135" s="92"/>
      <c r="F135" s="465">
        <f t="shared" si="7"/>
        <v>0</v>
      </c>
    </row>
    <row r="136" spans="1:6" ht="15.75">
      <c r="A136" s="672">
        <v>4</v>
      </c>
      <c r="B136" s="673"/>
      <c r="C136" s="92"/>
      <c r="D136" s="92"/>
      <c r="E136" s="92"/>
      <c r="F136" s="465">
        <f t="shared" si="7"/>
        <v>0</v>
      </c>
    </row>
    <row r="137" spans="1:6" ht="15.75">
      <c r="A137" s="672">
        <v>5</v>
      </c>
      <c r="B137" s="673"/>
      <c r="C137" s="92"/>
      <c r="D137" s="92"/>
      <c r="E137" s="92"/>
      <c r="F137" s="465">
        <f t="shared" si="7"/>
        <v>0</v>
      </c>
    </row>
    <row r="138" spans="1:6" ht="15.75">
      <c r="A138" s="672">
        <v>6</v>
      </c>
      <c r="B138" s="673"/>
      <c r="C138" s="92"/>
      <c r="D138" s="92"/>
      <c r="E138" s="92"/>
      <c r="F138" s="465">
        <f t="shared" si="7"/>
        <v>0</v>
      </c>
    </row>
    <row r="139" spans="1:6" ht="15.75">
      <c r="A139" s="672">
        <v>7</v>
      </c>
      <c r="B139" s="673"/>
      <c r="C139" s="92"/>
      <c r="D139" s="92"/>
      <c r="E139" s="92"/>
      <c r="F139" s="465">
        <f t="shared" si="7"/>
        <v>0</v>
      </c>
    </row>
    <row r="140" spans="1:6" ht="15.75">
      <c r="A140" s="672">
        <v>8</v>
      </c>
      <c r="B140" s="673"/>
      <c r="C140" s="92"/>
      <c r="D140" s="92"/>
      <c r="E140" s="92"/>
      <c r="F140" s="465">
        <f t="shared" si="7"/>
        <v>0</v>
      </c>
    </row>
    <row r="141" spans="1:6" ht="15.75">
      <c r="A141" s="672">
        <v>9</v>
      </c>
      <c r="B141" s="673"/>
      <c r="C141" s="92"/>
      <c r="D141" s="92"/>
      <c r="E141" s="92"/>
      <c r="F141" s="465">
        <f t="shared" si="7"/>
        <v>0</v>
      </c>
    </row>
    <row r="142" spans="1:6" ht="15.75">
      <c r="A142" s="672">
        <v>10</v>
      </c>
      <c r="B142" s="673"/>
      <c r="C142" s="92"/>
      <c r="D142" s="92"/>
      <c r="E142" s="92"/>
      <c r="F142" s="465">
        <f t="shared" si="7"/>
        <v>0</v>
      </c>
    </row>
    <row r="143" spans="1:6" ht="15.75">
      <c r="A143" s="672">
        <v>11</v>
      </c>
      <c r="B143" s="673"/>
      <c r="C143" s="92"/>
      <c r="D143" s="92"/>
      <c r="E143" s="92"/>
      <c r="F143" s="465">
        <f t="shared" si="7"/>
        <v>0</v>
      </c>
    </row>
    <row r="144" spans="1:6" ht="15.75">
      <c r="A144" s="672">
        <v>12</v>
      </c>
      <c r="B144" s="673"/>
      <c r="C144" s="92"/>
      <c r="D144" s="92"/>
      <c r="E144" s="92"/>
      <c r="F144" s="465">
        <f t="shared" si="7"/>
        <v>0</v>
      </c>
    </row>
    <row r="145" spans="1:6" ht="15.75">
      <c r="A145" s="672">
        <v>13</v>
      </c>
      <c r="B145" s="673"/>
      <c r="C145" s="92"/>
      <c r="D145" s="92"/>
      <c r="E145" s="92"/>
      <c r="F145" s="465">
        <f t="shared" si="7"/>
        <v>0</v>
      </c>
    </row>
    <row r="146" spans="1:6" ht="15.75">
      <c r="A146" s="672">
        <v>14</v>
      </c>
      <c r="B146" s="673"/>
      <c r="C146" s="92"/>
      <c r="D146" s="92"/>
      <c r="E146" s="92"/>
      <c r="F146" s="465">
        <f t="shared" si="7"/>
        <v>0</v>
      </c>
    </row>
    <row r="147" spans="1:6" ht="15.75">
      <c r="A147" s="672">
        <v>15</v>
      </c>
      <c r="B147" s="673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2299</v>
      </c>
      <c r="D149" s="468"/>
      <c r="E149" s="468">
        <f>E148+E131+E114+E97</f>
        <v>0</v>
      </c>
      <c r="F149" s="468">
        <f>F148+F131+F114+F97</f>
        <v>2299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84" t="s">
        <v>975</v>
      </c>
      <c r="B151" s="708">
        <f>pdeReportingDate</f>
        <v>45135</v>
      </c>
      <c r="C151" s="708"/>
      <c r="D151" s="708"/>
      <c r="E151" s="708"/>
      <c r="F151" s="708"/>
      <c r="G151" s="708"/>
      <c r="H151" s="708"/>
    </row>
    <row r="152" spans="1:8" ht="15.75">
      <c r="A152" s="684"/>
      <c r="B152" s="52"/>
      <c r="C152" s="52"/>
      <c r="D152" s="52"/>
      <c r="E152" s="52"/>
      <c r="F152" s="52"/>
      <c r="G152" s="52"/>
      <c r="H152" s="52"/>
    </row>
    <row r="153" spans="1:8" ht="15.75">
      <c r="A153" s="685" t="s">
        <v>8</v>
      </c>
      <c r="B153" s="709" t="str">
        <f>authorName</f>
        <v>Християн Христов Стоянов</v>
      </c>
      <c r="C153" s="709"/>
      <c r="D153" s="709"/>
      <c r="E153" s="709"/>
      <c r="F153" s="709"/>
      <c r="G153" s="709"/>
      <c r="H153" s="709"/>
    </row>
    <row r="154" spans="1:8" ht="15.75">
      <c r="A154" s="685"/>
      <c r="B154" s="80"/>
      <c r="C154" s="80"/>
      <c r="D154" s="80"/>
      <c r="E154" s="80"/>
      <c r="F154" s="80"/>
      <c r="G154" s="80"/>
      <c r="H154" s="80"/>
    </row>
    <row r="155" spans="1:8" ht="15.75">
      <c r="A155" s="685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86"/>
      <c r="B156" s="707" t="s">
        <v>977</v>
      </c>
      <c r="C156" s="707"/>
      <c r="D156" s="707"/>
      <c r="E156" s="707"/>
      <c r="F156" s="570"/>
      <c r="G156" s="45"/>
      <c r="H156" s="42"/>
    </row>
    <row r="157" spans="1:8" ht="15.75">
      <c r="A157" s="686"/>
      <c r="B157" s="707" t="s">
        <v>977</v>
      </c>
      <c r="C157" s="707"/>
      <c r="D157" s="707"/>
      <c r="E157" s="707"/>
      <c r="F157" s="570"/>
      <c r="G157" s="45"/>
      <c r="H157" s="42"/>
    </row>
    <row r="158" spans="1:8" ht="15.75">
      <c r="A158" s="686"/>
      <c r="B158" s="707" t="s">
        <v>977</v>
      </c>
      <c r="C158" s="707"/>
      <c r="D158" s="707"/>
      <c r="E158" s="707"/>
      <c r="F158" s="570"/>
      <c r="G158" s="45"/>
      <c r="H158" s="42"/>
    </row>
    <row r="159" spans="1:8" ht="15.75">
      <c r="A159" s="686"/>
      <c r="B159" s="707" t="s">
        <v>977</v>
      </c>
      <c r="C159" s="707"/>
      <c r="D159" s="707"/>
      <c r="E159" s="707"/>
      <c r="F159" s="570"/>
      <c r="G159" s="45"/>
      <c r="H159" s="42"/>
    </row>
    <row r="160" spans="1:8" ht="15.75">
      <c r="A160" s="686"/>
      <c r="B160" s="707"/>
      <c r="C160" s="707"/>
      <c r="D160" s="707"/>
      <c r="E160" s="707"/>
      <c r="F160" s="570"/>
      <c r="G160" s="45"/>
      <c r="H160" s="42"/>
    </row>
    <row r="161" spans="1:8" ht="15.75">
      <c r="A161" s="686"/>
      <c r="B161" s="707"/>
      <c r="C161" s="707"/>
      <c r="D161" s="707"/>
      <c r="E161" s="707"/>
      <c r="F161" s="570"/>
      <c r="G161" s="45"/>
      <c r="H161" s="42"/>
    </row>
    <row r="162" spans="1:8" ht="15.75">
      <c r="A162" s="686"/>
      <c r="B162" s="707"/>
      <c r="C162" s="707"/>
      <c r="D162" s="707"/>
      <c r="E162" s="707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E41" sqref="E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8" t="s">
        <v>453</v>
      </c>
      <c r="B7" s="729"/>
      <c r="C7" s="732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24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24" t="s">
        <v>513</v>
      </c>
      <c r="R7" s="726" t="s">
        <v>514</v>
      </c>
    </row>
    <row r="8" spans="1:18" s="128" customFormat="1" ht="66.75" customHeight="1">
      <c r="A8" s="730"/>
      <c r="B8" s="731"/>
      <c r="C8" s="733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5"/>
      <c r="R8" s="727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26776</v>
      </c>
      <c r="E11" s="325"/>
      <c r="F11" s="325"/>
      <c r="G11" s="326">
        <f>D11+E11-F11</f>
        <v>26776</v>
      </c>
      <c r="H11" s="325"/>
      <c r="I11" s="325"/>
      <c r="J11" s="326">
        <f>G11+H11-I11</f>
        <v>26776</v>
      </c>
      <c r="K11" s="325">
        <v>0</v>
      </c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26776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306940</v>
      </c>
      <c r="E12" s="325"/>
      <c r="F12" s="325"/>
      <c r="G12" s="326">
        <f aca="true" t="shared" si="2" ref="G12:G42">D12+E12-F12</f>
        <v>306940</v>
      </c>
      <c r="H12" s="325"/>
      <c r="I12" s="325"/>
      <c r="J12" s="326">
        <f aca="true" t="shared" si="3" ref="J12:J42">G12+H12-I12</f>
        <v>306940</v>
      </c>
      <c r="K12" s="325">
        <v>14408</v>
      </c>
      <c r="L12" s="325">
        <v>3375</v>
      </c>
      <c r="M12" s="325"/>
      <c r="N12" s="326">
        <f aca="true" t="shared" si="4" ref="N12:N42">K12+L12-M12</f>
        <v>17783</v>
      </c>
      <c r="O12" s="325"/>
      <c r="P12" s="325"/>
      <c r="Q12" s="326">
        <f t="shared" si="0"/>
        <v>17783</v>
      </c>
      <c r="R12" s="337">
        <f t="shared" si="1"/>
        <v>289157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0</v>
      </c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>
        <v>0</v>
      </c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136236</v>
      </c>
      <c r="E14" s="325">
        <v>610</v>
      </c>
      <c r="F14" s="325">
        <v>88</v>
      </c>
      <c r="G14" s="326">
        <f t="shared" si="2"/>
        <v>136758</v>
      </c>
      <c r="H14" s="325"/>
      <c r="I14" s="325"/>
      <c r="J14" s="326">
        <f t="shared" si="3"/>
        <v>136758</v>
      </c>
      <c r="K14" s="325">
        <v>95329</v>
      </c>
      <c r="L14" s="325">
        <v>2520</v>
      </c>
      <c r="M14" s="325">
        <v>88</v>
      </c>
      <c r="N14" s="326">
        <f t="shared" si="4"/>
        <v>97761</v>
      </c>
      <c r="O14" s="325"/>
      <c r="P14" s="325"/>
      <c r="Q14" s="326">
        <f t="shared" si="0"/>
        <v>97761</v>
      </c>
      <c r="R14" s="337">
        <f t="shared" si="1"/>
        <v>38997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8474</v>
      </c>
      <c r="E15" s="325">
        <v>112</v>
      </c>
      <c r="F15" s="325">
        <v>215</v>
      </c>
      <c r="G15" s="326">
        <f t="shared" si="2"/>
        <v>8371</v>
      </c>
      <c r="H15" s="325"/>
      <c r="I15" s="325"/>
      <c r="J15" s="326">
        <f t="shared" si="3"/>
        <v>8371</v>
      </c>
      <c r="K15" s="325">
        <v>5159</v>
      </c>
      <c r="L15" s="325">
        <v>319</v>
      </c>
      <c r="M15" s="325">
        <v>215</v>
      </c>
      <c r="N15" s="326">
        <f t="shared" si="4"/>
        <v>5263</v>
      </c>
      <c r="O15" s="325"/>
      <c r="P15" s="325"/>
      <c r="Q15" s="326">
        <f t="shared" si="0"/>
        <v>5263</v>
      </c>
      <c r="R15" s="337">
        <f t="shared" si="1"/>
        <v>3108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49479</v>
      </c>
      <c r="E16" s="325">
        <v>535</v>
      </c>
      <c r="F16" s="325">
        <v>228</v>
      </c>
      <c r="G16" s="326">
        <f t="shared" si="2"/>
        <v>49786</v>
      </c>
      <c r="H16" s="325"/>
      <c r="I16" s="325"/>
      <c r="J16" s="326">
        <f t="shared" si="3"/>
        <v>49786</v>
      </c>
      <c r="K16" s="325">
        <v>42509</v>
      </c>
      <c r="L16" s="325">
        <v>1309</v>
      </c>
      <c r="M16" s="325">
        <v>225</v>
      </c>
      <c r="N16" s="326">
        <f t="shared" si="4"/>
        <v>43593</v>
      </c>
      <c r="O16" s="325"/>
      <c r="P16" s="325"/>
      <c r="Q16" s="326">
        <f t="shared" si="0"/>
        <v>43593</v>
      </c>
      <c r="R16" s="337">
        <f t="shared" si="1"/>
        <v>6193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7564</v>
      </c>
      <c r="E17" s="325">
        <v>7299</v>
      </c>
      <c r="F17" s="325">
        <v>1257</v>
      </c>
      <c r="G17" s="326">
        <f t="shared" si="2"/>
        <v>13606</v>
      </c>
      <c r="H17" s="325"/>
      <c r="I17" s="325"/>
      <c r="J17" s="326">
        <f t="shared" si="3"/>
        <v>13606</v>
      </c>
      <c r="K17" s="325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13606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627</v>
      </c>
      <c r="E18" s="325"/>
      <c r="F18" s="325"/>
      <c r="G18" s="326">
        <f t="shared" si="2"/>
        <v>627</v>
      </c>
      <c r="H18" s="325"/>
      <c r="I18" s="325"/>
      <c r="J18" s="326">
        <f t="shared" si="3"/>
        <v>627</v>
      </c>
      <c r="K18" s="325">
        <v>173</v>
      </c>
      <c r="L18" s="325">
        <v>13</v>
      </c>
      <c r="M18" s="325"/>
      <c r="N18" s="326">
        <f t="shared" si="4"/>
        <v>186</v>
      </c>
      <c r="O18" s="325"/>
      <c r="P18" s="325"/>
      <c r="Q18" s="326">
        <f t="shared" si="0"/>
        <v>186</v>
      </c>
      <c r="R18" s="337">
        <f t="shared" si="1"/>
        <v>441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536096</v>
      </c>
      <c r="E19" s="327">
        <f>SUM(E11:E18)</f>
        <v>8556</v>
      </c>
      <c r="F19" s="327">
        <f>SUM(F11:F18)</f>
        <v>1788</v>
      </c>
      <c r="G19" s="326">
        <f t="shared" si="2"/>
        <v>542864</v>
      </c>
      <c r="H19" s="327">
        <f>SUM(H11:H18)</f>
        <v>0</v>
      </c>
      <c r="I19" s="327">
        <f>SUM(I11:I18)</f>
        <v>0</v>
      </c>
      <c r="J19" s="326">
        <f t="shared" si="3"/>
        <v>542864</v>
      </c>
      <c r="K19" s="327">
        <f>SUM(K11:K18)</f>
        <v>157578</v>
      </c>
      <c r="L19" s="327">
        <f>SUM(L11:L18)</f>
        <v>7536</v>
      </c>
      <c r="M19" s="327">
        <f>SUM(M11:M18)</f>
        <v>528</v>
      </c>
      <c r="N19" s="326">
        <f t="shared" si="4"/>
        <v>164586</v>
      </c>
      <c r="O19" s="327">
        <f>SUM(O11:O18)</f>
        <v>0</v>
      </c>
      <c r="P19" s="327">
        <f>SUM(P11:P18)</f>
        <v>0</v>
      </c>
      <c r="Q19" s="326">
        <f t="shared" si="0"/>
        <v>164586</v>
      </c>
      <c r="R19" s="337">
        <f t="shared" si="1"/>
        <v>378278</v>
      </c>
    </row>
    <row r="20" spans="1:18" ht="15.75">
      <c r="A20" s="338" t="s">
        <v>840</v>
      </c>
      <c r="B20" s="320" t="s">
        <v>546</v>
      </c>
      <c r="C20" s="156" t="s">
        <v>547</v>
      </c>
      <c r="D20" s="325">
        <v>41285</v>
      </c>
      <c r="E20" s="325">
        <v>15</v>
      </c>
      <c r="F20" s="325">
        <v>120</v>
      </c>
      <c r="G20" s="326">
        <f t="shared" si="2"/>
        <v>41180</v>
      </c>
      <c r="H20" s="325"/>
      <c r="I20" s="325"/>
      <c r="J20" s="326">
        <f t="shared" si="3"/>
        <v>41180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41180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2217</v>
      </c>
      <c r="E25" s="325"/>
      <c r="F25" s="325"/>
      <c r="G25" s="326">
        <f t="shared" si="2"/>
        <v>2217</v>
      </c>
      <c r="H25" s="325"/>
      <c r="I25" s="325"/>
      <c r="J25" s="326">
        <f t="shared" si="3"/>
        <v>2217</v>
      </c>
      <c r="K25" s="325">
        <v>2095</v>
      </c>
      <c r="L25" s="325">
        <v>26</v>
      </c>
      <c r="M25" s="325"/>
      <c r="N25" s="326">
        <f t="shared" si="4"/>
        <v>2121</v>
      </c>
      <c r="O25" s="325"/>
      <c r="P25" s="325"/>
      <c r="Q25" s="326">
        <f t="shared" si="0"/>
        <v>2121</v>
      </c>
      <c r="R25" s="337">
        <f t="shared" si="1"/>
        <v>96</v>
      </c>
    </row>
    <row r="26" spans="1:18" ht="15.75">
      <c r="A26" s="339" t="s">
        <v>527</v>
      </c>
      <c r="B26" s="155" t="s">
        <v>556</v>
      </c>
      <c r="C26" s="152" t="s">
        <v>557</v>
      </c>
      <c r="D26" s="325">
        <v>0</v>
      </c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1274</v>
      </c>
      <c r="E27" s="325"/>
      <c r="F27" s="325"/>
      <c r="G27" s="326">
        <f t="shared" si="2"/>
        <v>1274</v>
      </c>
      <c r="H27" s="325"/>
      <c r="I27" s="325"/>
      <c r="J27" s="326">
        <f t="shared" si="3"/>
        <v>1274</v>
      </c>
      <c r="K27" s="325">
        <v>1180</v>
      </c>
      <c r="L27" s="325">
        <v>41</v>
      </c>
      <c r="M27" s="325"/>
      <c r="N27" s="326">
        <f t="shared" si="4"/>
        <v>1221</v>
      </c>
      <c r="O27" s="325"/>
      <c r="P27" s="325"/>
      <c r="Q27" s="326">
        <f t="shared" si="0"/>
        <v>1221</v>
      </c>
      <c r="R27" s="337">
        <f t="shared" si="1"/>
        <v>53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3491</v>
      </c>
      <c r="E28" s="329">
        <f aca="true" t="shared" si="5" ref="E28:P28">SUM(E24:E27)</f>
        <v>0</v>
      </c>
      <c r="F28" s="329">
        <f t="shared" si="5"/>
        <v>0</v>
      </c>
      <c r="G28" s="330">
        <f t="shared" si="2"/>
        <v>3491</v>
      </c>
      <c r="H28" s="329">
        <f t="shared" si="5"/>
        <v>0</v>
      </c>
      <c r="I28" s="329">
        <f t="shared" si="5"/>
        <v>0</v>
      </c>
      <c r="J28" s="330">
        <f t="shared" si="3"/>
        <v>3491</v>
      </c>
      <c r="K28" s="329">
        <f t="shared" si="5"/>
        <v>3275</v>
      </c>
      <c r="L28" s="329">
        <f t="shared" si="5"/>
        <v>67</v>
      </c>
      <c r="M28" s="329">
        <f t="shared" si="5"/>
        <v>0</v>
      </c>
      <c r="N28" s="330">
        <f t="shared" si="4"/>
        <v>3342</v>
      </c>
      <c r="O28" s="329">
        <f t="shared" si="5"/>
        <v>0</v>
      </c>
      <c r="P28" s="329">
        <f t="shared" si="5"/>
        <v>0</v>
      </c>
      <c r="Q28" s="330">
        <f t="shared" si="0"/>
        <v>3342</v>
      </c>
      <c r="R28" s="340">
        <f t="shared" si="1"/>
        <v>149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124364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124364</v>
      </c>
      <c r="H30" s="332">
        <f t="shared" si="6"/>
        <v>0</v>
      </c>
      <c r="I30" s="332">
        <f t="shared" si="6"/>
        <v>0</v>
      </c>
      <c r="J30" s="333">
        <f t="shared" si="3"/>
        <v>124364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124364</v>
      </c>
    </row>
    <row r="31" spans="1:18" ht="15.75">
      <c r="A31" s="336"/>
      <c r="B31" s="318" t="s">
        <v>108</v>
      </c>
      <c r="C31" s="152" t="s">
        <v>563</v>
      </c>
      <c r="D31" s="325">
        <v>124118</v>
      </c>
      <c r="E31" s="325"/>
      <c r="F31" s="325"/>
      <c r="G31" s="326">
        <f t="shared" si="2"/>
        <v>124118</v>
      </c>
      <c r="H31" s="325"/>
      <c r="I31" s="325"/>
      <c r="J31" s="326">
        <f t="shared" si="3"/>
        <v>124118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124118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>
        <v>233</v>
      </c>
      <c r="E33" s="325"/>
      <c r="F33" s="325"/>
      <c r="G33" s="326">
        <f t="shared" si="2"/>
        <v>233</v>
      </c>
      <c r="H33" s="325"/>
      <c r="I33" s="325"/>
      <c r="J33" s="326">
        <f t="shared" si="3"/>
        <v>233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233</v>
      </c>
    </row>
    <row r="34" spans="1:18" ht="15.75">
      <c r="A34" s="336"/>
      <c r="B34" s="318" t="s">
        <v>115</v>
      </c>
      <c r="C34" s="152" t="s">
        <v>566</v>
      </c>
      <c r="D34" s="325">
        <v>13</v>
      </c>
      <c r="E34" s="325"/>
      <c r="F34" s="325"/>
      <c r="G34" s="326">
        <f t="shared" si="2"/>
        <v>13</v>
      </c>
      <c r="H34" s="325"/>
      <c r="I34" s="325"/>
      <c r="J34" s="326">
        <f t="shared" si="3"/>
        <v>13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13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>
        <v>36618</v>
      </c>
      <c r="E40" s="325">
        <v>230</v>
      </c>
      <c r="F40" s="325"/>
      <c r="G40" s="326">
        <f t="shared" si="2"/>
        <v>36848</v>
      </c>
      <c r="H40" s="325"/>
      <c r="I40" s="325"/>
      <c r="J40" s="326">
        <f t="shared" si="3"/>
        <v>36848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36848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160982</v>
      </c>
      <c r="E41" s="327">
        <f aca="true" t="shared" si="10" ref="E41:P41">E30+E35+E40</f>
        <v>230</v>
      </c>
      <c r="F41" s="327">
        <f t="shared" si="10"/>
        <v>0</v>
      </c>
      <c r="G41" s="326">
        <f t="shared" si="2"/>
        <v>161212</v>
      </c>
      <c r="H41" s="327">
        <f t="shared" si="10"/>
        <v>0</v>
      </c>
      <c r="I41" s="327">
        <f t="shared" si="10"/>
        <v>0</v>
      </c>
      <c r="J41" s="326">
        <f t="shared" si="3"/>
        <v>161212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161212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741854</v>
      </c>
      <c r="E43" s="346">
        <f>E19+E20+E22+E28+E41+E42</f>
        <v>8801</v>
      </c>
      <c r="F43" s="346">
        <f aca="true" t="shared" si="11" ref="F43:R43">F19+F20+F22+F28+F41+F42</f>
        <v>1908</v>
      </c>
      <c r="G43" s="346">
        <f t="shared" si="11"/>
        <v>748747</v>
      </c>
      <c r="H43" s="346">
        <f t="shared" si="11"/>
        <v>0</v>
      </c>
      <c r="I43" s="346">
        <f t="shared" si="11"/>
        <v>0</v>
      </c>
      <c r="J43" s="346">
        <f t="shared" si="11"/>
        <v>748747</v>
      </c>
      <c r="K43" s="346">
        <f t="shared" si="11"/>
        <v>160853</v>
      </c>
      <c r="L43" s="346">
        <f t="shared" si="11"/>
        <v>7603</v>
      </c>
      <c r="M43" s="346">
        <f t="shared" si="11"/>
        <v>528</v>
      </c>
      <c r="N43" s="346">
        <f t="shared" si="11"/>
        <v>167928</v>
      </c>
      <c r="O43" s="346">
        <f t="shared" si="11"/>
        <v>0</v>
      </c>
      <c r="P43" s="346">
        <f t="shared" si="11"/>
        <v>0</v>
      </c>
      <c r="Q43" s="346">
        <f t="shared" si="11"/>
        <v>167928</v>
      </c>
      <c r="R43" s="347">
        <f t="shared" si="11"/>
        <v>580819</v>
      </c>
    </row>
    <row r="44" spans="1:18" ht="15.75">
      <c r="A44" s="518"/>
      <c r="B44" s="518"/>
      <c r="C44" s="518"/>
      <c r="D44" s="519"/>
      <c r="E44" s="519"/>
      <c r="F44" s="519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</row>
    <row r="45" spans="1:18" ht="15.75">
      <c r="A45" s="518"/>
      <c r="B45" s="518" t="s">
        <v>584</v>
      </c>
      <c r="C45" s="518"/>
      <c r="D45" s="521"/>
      <c r="E45" s="521"/>
      <c r="F45" s="521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1:18" ht="15.75">
      <c r="A46" s="518"/>
      <c r="B46" s="684" t="s">
        <v>975</v>
      </c>
      <c r="C46" s="708">
        <f>pdeReportingDate</f>
        <v>45135</v>
      </c>
      <c r="D46" s="708"/>
      <c r="E46" s="708"/>
      <c r="F46" s="708"/>
      <c r="G46" s="708"/>
      <c r="H46" s="708"/>
      <c r="I46" s="708"/>
      <c r="J46" s="522"/>
      <c r="K46" s="522"/>
      <c r="L46" s="522"/>
      <c r="M46" s="522"/>
      <c r="N46" s="522"/>
      <c r="O46" s="522"/>
      <c r="P46" s="522"/>
      <c r="Q46" s="522"/>
      <c r="R46" s="522"/>
    </row>
    <row r="47" spans="2:9" ht="15.75">
      <c r="B47" s="684"/>
      <c r="C47" s="52"/>
      <c r="D47" s="52"/>
      <c r="E47" s="52"/>
      <c r="F47" s="52"/>
      <c r="G47" s="52"/>
      <c r="H47" s="52"/>
      <c r="I47" s="52"/>
    </row>
    <row r="48" spans="2:9" ht="15.75">
      <c r="B48" s="685" t="s">
        <v>8</v>
      </c>
      <c r="C48" s="709" t="str">
        <f>authorName</f>
        <v>Християн Христов Стоянов</v>
      </c>
      <c r="D48" s="709"/>
      <c r="E48" s="709"/>
      <c r="F48" s="709"/>
      <c r="G48" s="709"/>
      <c r="H48" s="709"/>
      <c r="I48" s="709"/>
    </row>
    <row r="49" spans="2:9" ht="15.75">
      <c r="B49" s="685"/>
      <c r="C49" s="80"/>
      <c r="D49" s="80"/>
      <c r="E49" s="80"/>
      <c r="F49" s="80"/>
      <c r="G49" s="80"/>
      <c r="H49" s="80"/>
      <c r="I49" s="80"/>
    </row>
    <row r="50" spans="2:9" ht="15.75">
      <c r="B50" s="685" t="s">
        <v>920</v>
      </c>
      <c r="C50" s="710"/>
      <c r="D50" s="710"/>
      <c r="E50" s="710"/>
      <c r="F50" s="710"/>
      <c r="G50" s="710"/>
      <c r="H50" s="710"/>
      <c r="I50" s="710"/>
    </row>
    <row r="51" spans="2:9" ht="15.75">
      <c r="B51" s="686"/>
      <c r="C51" s="707" t="s">
        <v>977</v>
      </c>
      <c r="D51" s="707"/>
      <c r="E51" s="707"/>
      <c r="F51" s="707"/>
      <c r="G51" s="570"/>
      <c r="H51" s="45"/>
      <c r="I51" s="42"/>
    </row>
    <row r="52" spans="2:9" ht="15.75">
      <c r="B52" s="686"/>
      <c r="C52" s="707" t="s">
        <v>977</v>
      </c>
      <c r="D52" s="707"/>
      <c r="E52" s="707"/>
      <c r="F52" s="707"/>
      <c r="G52" s="570"/>
      <c r="H52" s="45"/>
      <c r="I52" s="42"/>
    </row>
    <row r="53" spans="2:9" ht="15.75">
      <c r="B53" s="686"/>
      <c r="C53" s="707" t="s">
        <v>977</v>
      </c>
      <c r="D53" s="707"/>
      <c r="E53" s="707"/>
      <c r="F53" s="707"/>
      <c r="G53" s="570"/>
      <c r="H53" s="45"/>
      <c r="I53" s="42"/>
    </row>
    <row r="54" spans="2:9" ht="15.75">
      <c r="B54" s="686"/>
      <c r="C54" s="707" t="s">
        <v>977</v>
      </c>
      <c r="D54" s="707"/>
      <c r="E54" s="707"/>
      <c r="F54" s="707"/>
      <c r="G54" s="570"/>
      <c r="H54" s="45"/>
      <c r="I54" s="42"/>
    </row>
    <row r="55" spans="2:9" ht="15.75">
      <c r="B55" s="686"/>
      <c r="C55" s="707"/>
      <c r="D55" s="707"/>
      <c r="E55" s="707"/>
      <c r="F55" s="707"/>
      <c r="G55" s="570"/>
      <c r="H55" s="45"/>
      <c r="I55" s="42"/>
    </row>
    <row r="56" spans="2:9" ht="15.75">
      <c r="B56" s="686"/>
      <c r="C56" s="707"/>
      <c r="D56" s="707"/>
      <c r="E56" s="707"/>
      <c r="F56" s="707"/>
      <c r="G56" s="570"/>
      <c r="H56" s="45"/>
      <c r="I56" s="42"/>
    </row>
    <row r="57" spans="2:9" ht="15.75">
      <c r="B57" s="686"/>
      <c r="C57" s="707"/>
      <c r="D57" s="707"/>
      <c r="E57" s="707"/>
      <c r="F57" s="707"/>
      <c r="G57" s="570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D75" sqref="D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7" t="s">
        <v>453</v>
      </c>
      <c r="B8" s="739" t="s">
        <v>11</v>
      </c>
      <c r="C8" s="735" t="s">
        <v>587</v>
      </c>
      <c r="D8" s="362" t="s">
        <v>588</v>
      </c>
      <c r="E8" s="363"/>
      <c r="F8" s="127"/>
    </row>
    <row r="9" spans="1:6" s="128" customFormat="1" ht="15.75">
      <c r="A9" s="738"/>
      <c r="B9" s="740"/>
      <c r="C9" s="736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36848</v>
      </c>
      <c r="D13" s="359">
        <f>SUM(D14:D16)</f>
        <v>0</v>
      </c>
      <c r="E13" s="366">
        <f>SUM(E14:E16)</f>
        <v>36848</v>
      </c>
      <c r="F13" s="133"/>
    </row>
    <row r="14" spans="1:6" ht="15.75">
      <c r="A14" s="367" t="s">
        <v>596</v>
      </c>
      <c r="B14" s="135" t="s">
        <v>597</v>
      </c>
      <c r="C14" s="365">
        <v>35429</v>
      </c>
      <c r="D14" s="365"/>
      <c r="E14" s="366">
        <f aca="true" t="shared" si="0" ref="E14:E44">C14-D14</f>
        <v>35429</v>
      </c>
      <c r="F14" s="133"/>
    </row>
    <row r="15" spans="1:6" ht="15.75">
      <c r="A15" s="367" t="s">
        <v>598</v>
      </c>
      <c r="B15" s="135" t="s">
        <v>599</v>
      </c>
      <c r="C15" s="365">
        <v>916</v>
      </c>
      <c r="D15" s="365"/>
      <c r="E15" s="366">
        <f t="shared" si="0"/>
        <v>916</v>
      </c>
      <c r="F15" s="133"/>
    </row>
    <row r="16" spans="1:6" ht="15.75">
      <c r="A16" s="367" t="s">
        <v>600</v>
      </c>
      <c r="B16" s="135" t="s">
        <v>601</v>
      </c>
      <c r="C16" s="365">
        <v>503</v>
      </c>
      <c r="D16" s="365"/>
      <c r="E16" s="366">
        <f t="shared" si="0"/>
        <v>503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36848</v>
      </c>
      <c r="D21" s="437">
        <f>D13+D17+D18</f>
        <v>0</v>
      </c>
      <c r="E21" s="438">
        <f>E13+E17+E18</f>
        <v>36848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7520</v>
      </c>
      <c r="D26" s="359">
        <f>SUM(D27:D29)</f>
        <v>7520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>
        <v>2688</v>
      </c>
      <c r="D27" s="365">
        <v>2688</v>
      </c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3726</v>
      </c>
      <c r="D28" s="365">
        <v>3726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v>1106</v>
      </c>
      <c r="D29" s="365">
        <v>1106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1130</v>
      </c>
      <c r="D30" s="365">
        <v>1130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919</v>
      </c>
      <c r="D31" s="365">
        <v>919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>
        <v>32</v>
      </c>
      <c r="D34" s="365">
        <v>32</v>
      </c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589</v>
      </c>
      <c r="D35" s="359">
        <f>SUM(D36:D39)</f>
        <v>589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589</v>
      </c>
      <c r="D37" s="365">
        <v>589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169</v>
      </c>
      <c r="D40" s="359">
        <f>SUM(D41:D44)</f>
        <v>169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169</v>
      </c>
      <c r="D44" s="365">
        <v>169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10359</v>
      </c>
      <c r="D45" s="435">
        <f>D26+D30+D31+D33+D32+D34+D35+D40</f>
        <v>10359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47207</v>
      </c>
      <c r="D46" s="441">
        <f>D45+D23+D21+D11</f>
        <v>10359</v>
      </c>
      <c r="E46" s="442">
        <f>E45+E23+E21+E11</f>
        <v>36848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7" t="s">
        <v>453</v>
      </c>
      <c r="B50" s="739" t="s">
        <v>11</v>
      </c>
      <c r="C50" s="741" t="s">
        <v>658</v>
      </c>
      <c r="D50" s="362" t="s">
        <v>659</v>
      </c>
      <c r="E50" s="362"/>
      <c r="F50" s="743" t="s">
        <v>660</v>
      </c>
    </row>
    <row r="51" spans="1:6" s="128" customFormat="1" ht="18" customHeight="1">
      <c r="A51" s="738"/>
      <c r="B51" s="740"/>
      <c r="C51" s="742"/>
      <c r="D51" s="130" t="s">
        <v>589</v>
      </c>
      <c r="E51" s="130" t="s">
        <v>590</v>
      </c>
      <c r="F51" s="744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2347</v>
      </c>
      <c r="D54" s="138">
        <f>SUM(D55:D57)</f>
        <v>0</v>
      </c>
      <c r="E54" s="136">
        <f>C54-D54</f>
        <v>2347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>
        <v>2347</v>
      </c>
      <c r="D55" s="197"/>
      <c r="E55" s="136">
        <f>C55-D55</f>
        <v>2347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72498</v>
      </c>
      <c r="D58" s="138">
        <f>D59+D61</f>
        <v>0</v>
      </c>
      <c r="E58" s="136">
        <f t="shared" si="1"/>
        <v>72498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v>72498</v>
      </c>
      <c r="D59" s="197"/>
      <c r="E59" s="136">
        <f t="shared" si="1"/>
        <v>72498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1384</v>
      </c>
      <c r="D66" s="197"/>
      <c r="E66" s="136">
        <f t="shared" si="1"/>
        <v>1384</v>
      </c>
      <c r="F66" s="196"/>
    </row>
    <row r="67" spans="1:6" ht="15.75">
      <c r="A67" s="367" t="s">
        <v>684</v>
      </c>
      <c r="B67" s="135" t="s">
        <v>685</v>
      </c>
      <c r="C67" s="197">
        <v>51</v>
      </c>
      <c r="D67" s="197"/>
      <c r="E67" s="136">
        <f t="shared" si="1"/>
        <v>51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76229</v>
      </c>
      <c r="D68" s="432">
        <f>D54+D58+D63+D64+D65+D66</f>
        <v>0</v>
      </c>
      <c r="E68" s="433">
        <f t="shared" si="1"/>
        <v>76229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16291</v>
      </c>
      <c r="D70" s="197"/>
      <c r="E70" s="136">
        <f t="shared" si="1"/>
        <v>16291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16228</v>
      </c>
      <c r="D73" s="137">
        <f>SUM(D74:D76)</f>
        <v>16228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12367</v>
      </c>
      <c r="D74" s="197">
        <v>12367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>
        <v>977</v>
      </c>
      <c r="D75" s="197">
        <v>977</v>
      </c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v>2884</v>
      </c>
      <c r="D76" s="197">
        <v>2884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4893</v>
      </c>
      <c r="D77" s="138">
        <f>D78+D80</f>
        <v>4893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>
        <v>4893</v>
      </c>
      <c r="D78" s="197">
        <v>4893</v>
      </c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24409</v>
      </c>
      <c r="D87" s="134">
        <f>SUM(D88:D92)+D96</f>
        <v>24409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12943</v>
      </c>
      <c r="D89" s="197">
        <v>12943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7208</v>
      </c>
      <c r="D90" s="197">
        <v>7208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2635</v>
      </c>
      <c r="D91" s="197">
        <v>2635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577</v>
      </c>
      <c r="D92" s="138">
        <f>SUM(D93:D95)</f>
        <v>577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577</v>
      </c>
      <c r="D95" s="197">
        <v>577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1046</v>
      </c>
      <c r="D96" s="197">
        <v>1046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877</v>
      </c>
      <c r="D97" s="197">
        <v>877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46407</v>
      </c>
      <c r="D98" s="430">
        <f>D87+D82+D77+D73+D97</f>
        <v>46407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138927</v>
      </c>
      <c r="D99" s="424">
        <f>D98+D70+D68</f>
        <v>46407</v>
      </c>
      <c r="E99" s="424">
        <f>E98+E70+E68</f>
        <v>92520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4" t="s">
        <v>841</v>
      </c>
      <c r="B109" s="734"/>
      <c r="C109" s="734"/>
      <c r="D109" s="734"/>
      <c r="E109" s="734"/>
      <c r="F109" s="73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4" t="s">
        <v>975</v>
      </c>
      <c r="B111" s="708">
        <f>pdeReportingDate</f>
        <v>45135</v>
      </c>
      <c r="C111" s="708"/>
      <c r="D111" s="708"/>
      <c r="E111" s="708"/>
      <c r="F111" s="708"/>
      <c r="G111" s="52"/>
      <c r="H111" s="52"/>
    </row>
    <row r="112" spans="1:8" ht="15.75">
      <c r="A112" s="684"/>
      <c r="B112" s="708"/>
      <c r="C112" s="708"/>
      <c r="D112" s="708"/>
      <c r="E112" s="708"/>
      <c r="F112" s="708"/>
      <c r="G112" s="52"/>
      <c r="H112" s="52"/>
    </row>
    <row r="113" spans="1:8" ht="15.75">
      <c r="A113" s="685" t="s">
        <v>8</v>
      </c>
      <c r="B113" s="709" t="str">
        <f>authorName</f>
        <v>Християн Христов Стоянов</v>
      </c>
      <c r="C113" s="709"/>
      <c r="D113" s="709"/>
      <c r="E113" s="709"/>
      <c r="F113" s="709"/>
      <c r="G113" s="80"/>
      <c r="H113" s="80"/>
    </row>
    <row r="114" spans="1:8" ht="15.75">
      <c r="A114" s="685"/>
      <c r="B114" s="709"/>
      <c r="C114" s="709"/>
      <c r="D114" s="709"/>
      <c r="E114" s="709"/>
      <c r="F114" s="709"/>
      <c r="G114" s="80"/>
      <c r="H114" s="80"/>
    </row>
    <row r="115" spans="1:8" ht="15.75">
      <c r="A115" s="685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86"/>
      <c r="B116" s="707" t="s">
        <v>977</v>
      </c>
      <c r="C116" s="707"/>
      <c r="D116" s="707"/>
      <c r="E116" s="707"/>
      <c r="F116" s="707"/>
      <c r="G116" s="686"/>
      <c r="H116" s="686"/>
    </row>
    <row r="117" spans="1:8" ht="15.75" customHeight="1">
      <c r="A117" s="686"/>
      <c r="B117" s="707" t="s">
        <v>977</v>
      </c>
      <c r="C117" s="707"/>
      <c r="D117" s="707"/>
      <c r="E117" s="707"/>
      <c r="F117" s="707"/>
      <c r="G117" s="686"/>
      <c r="H117" s="686"/>
    </row>
    <row r="118" spans="1:8" ht="15.75" customHeight="1">
      <c r="A118" s="686"/>
      <c r="B118" s="707" t="s">
        <v>977</v>
      </c>
      <c r="C118" s="707"/>
      <c r="D118" s="707"/>
      <c r="E118" s="707"/>
      <c r="F118" s="707"/>
      <c r="G118" s="686"/>
      <c r="H118" s="686"/>
    </row>
    <row r="119" spans="1:8" ht="15.75" customHeight="1">
      <c r="A119" s="686"/>
      <c r="B119" s="707" t="s">
        <v>977</v>
      </c>
      <c r="C119" s="707"/>
      <c r="D119" s="707"/>
      <c r="E119" s="707"/>
      <c r="F119" s="707"/>
      <c r="G119" s="686"/>
      <c r="H119" s="686"/>
    </row>
    <row r="120" spans="1:8" ht="15.75">
      <c r="A120" s="686"/>
      <c r="B120" s="707"/>
      <c r="C120" s="707"/>
      <c r="D120" s="707"/>
      <c r="E120" s="707"/>
      <c r="F120" s="707"/>
      <c r="G120" s="686"/>
      <c r="H120" s="686"/>
    </row>
    <row r="121" spans="1:8" ht="15.75">
      <c r="A121" s="686"/>
      <c r="B121" s="707"/>
      <c r="C121" s="707"/>
      <c r="D121" s="707"/>
      <c r="E121" s="707"/>
      <c r="F121" s="707"/>
      <c r="G121" s="686"/>
      <c r="H121" s="686"/>
    </row>
    <row r="122" spans="1:8" ht="15.75">
      <c r="A122" s="686"/>
      <c r="B122" s="707"/>
      <c r="C122" s="707"/>
      <c r="D122" s="707"/>
      <c r="E122" s="707"/>
      <c r="F122" s="707"/>
      <c r="G122" s="686"/>
      <c r="H122" s="68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5" t="s">
        <v>762</v>
      </c>
      <c r="B13" s="117" t="s">
        <v>763</v>
      </c>
      <c r="C13" s="706">
        <v>56673816</v>
      </c>
      <c r="D13" s="706"/>
      <c r="E13" s="706"/>
      <c r="F13" s="706">
        <v>124264</v>
      </c>
      <c r="G13" s="706"/>
      <c r="H13" s="706"/>
      <c r="I13" s="446">
        <f>F13+G13-H13</f>
        <v>124264</v>
      </c>
    </row>
    <row r="14" spans="1:9" s="116" customFormat="1" ht="15.75">
      <c r="A14" s="445" t="s">
        <v>764</v>
      </c>
      <c r="B14" s="117" t="s">
        <v>765</v>
      </c>
      <c r="C14" s="706"/>
      <c r="D14" s="706"/>
      <c r="E14" s="706"/>
      <c r="F14" s="706"/>
      <c r="G14" s="706"/>
      <c r="H14" s="706"/>
      <c r="I14" s="446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706"/>
      <c r="D15" s="706"/>
      <c r="E15" s="706"/>
      <c r="F15" s="706"/>
      <c r="G15" s="706"/>
      <c r="H15" s="706"/>
      <c r="I15" s="446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706"/>
      <c r="D16" s="706"/>
      <c r="E16" s="706"/>
      <c r="F16" s="706"/>
      <c r="G16" s="706"/>
      <c r="H16" s="706"/>
      <c r="I16" s="446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706"/>
      <c r="D17" s="706"/>
      <c r="E17" s="706"/>
      <c r="F17" s="706"/>
      <c r="G17" s="706"/>
      <c r="H17" s="706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56673816</v>
      </c>
      <c r="D18" s="452">
        <f t="shared" si="1"/>
        <v>0</v>
      </c>
      <c r="E18" s="452">
        <f t="shared" si="1"/>
        <v>0</v>
      </c>
      <c r="F18" s="452">
        <f t="shared" si="1"/>
        <v>124264</v>
      </c>
      <c r="G18" s="452">
        <f t="shared" si="1"/>
        <v>0</v>
      </c>
      <c r="H18" s="452">
        <f t="shared" si="1"/>
        <v>0</v>
      </c>
      <c r="I18" s="453">
        <f t="shared" si="0"/>
        <v>124264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5" t="s">
        <v>762</v>
      </c>
      <c r="B20" s="117" t="s">
        <v>772</v>
      </c>
      <c r="C20" s="706"/>
      <c r="D20" s="706"/>
      <c r="E20" s="706"/>
      <c r="F20" s="706"/>
      <c r="G20" s="706"/>
      <c r="H20" s="706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706">
        <v>54331</v>
      </c>
      <c r="D21" s="706"/>
      <c r="E21" s="706"/>
      <c r="F21" s="706">
        <v>2366</v>
      </c>
      <c r="G21" s="706"/>
      <c r="H21" s="706"/>
      <c r="I21" s="446">
        <f t="shared" si="0"/>
        <v>2366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706"/>
      <c r="D22" s="706"/>
      <c r="E22" s="706"/>
      <c r="F22" s="706"/>
      <c r="G22" s="706"/>
      <c r="H22" s="706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706"/>
      <c r="D23" s="706"/>
      <c r="E23" s="706"/>
      <c r="F23" s="706"/>
      <c r="G23" s="706"/>
      <c r="H23" s="706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706"/>
      <c r="D24" s="706"/>
      <c r="E24" s="706"/>
      <c r="F24" s="706"/>
      <c r="G24" s="706"/>
      <c r="H24" s="706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706"/>
      <c r="D25" s="706"/>
      <c r="E25" s="706"/>
      <c r="F25" s="706"/>
      <c r="G25" s="706"/>
      <c r="H25" s="706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706"/>
      <c r="D26" s="706"/>
      <c r="E26" s="706"/>
      <c r="F26" s="706"/>
      <c r="G26" s="706"/>
      <c r="H26" s="706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54331</v>
      </c>
      <c r="D27" s="452">
        <f t="shared" si="2"/>
        <v>0</v>
      </c>
      <c r="E27" s="452">
        <f t="shared" si="2"/>
        <v>0</v>
      </c>
      <c r="F27" s="452">
        <f t="shared" si="2"/>
        <v>2366</v>
      </c>
      <c r="G27" s="452">
        <f t="shared" si="2"/>
        <v>0</v>
      </c>
      <c r="H27" s="452">
        <f t="shared" si="2"/>
        <v>0</v>
      </c>
      <c r="I27" s="453">
        <f t="shared" si="0"/>
        <v>2366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84" t="s">
        <v>975</v>
      </c>
      <c r="B31" s="708">
        <f>pdeReportingDate</f>
        <v>45135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84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85" t="s">
        <v>8</v>
      </c>
      <c r="B33" s="709" t="str">
        <f>authorName</f>
        <v>Християн Христов Стоянов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85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85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86"/>
      <c r="B36" s="707" t="s">
        <v>977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86"/>
      <c r="B37" s="707" t="s">
        <v>977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86"/>
      <c r="B38" s="707" t="s">
        <v>977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86"/>
      <c r="B39" s="707" t="s">
        <v>977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86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86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86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2021-12-10T13:26:48Z</cp:lastPrinted>
  <dcterms:created xsi:type="dcterms:W3CDTF">2006-09-16T00:00:00Z</dcterms:created>
  <dcterms:modified xsi:type="dcterms:W3CDTF">2023-07-28T17:03:42Z</dcterms:modified>
  <cp:category/>
  <cp:version/>
  <cp:contentType/>
  <cp:contentStatus/>
</cp:coreProperties>
</file>