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6" windowHeight="1101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<sst xmlns="http://schemas.openxmlformats.org/spreadsheetml/2006/main" count="4326" uniqueCount="1008">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</sst>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4" fillId="40" borderId="51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46" applyNumberFormat="1" applyFont="1" applyFill="1" applyBorder="1" applyProtection="1">
      <alignment/>
      <protection locked="0"/>
    </xf>
    <xf numFmtId="49" fontId="23" fillId="40" borderId="52" xfId="76" applyNumberFormat="1" applyFont="1" applyFill="1" applyBorder="1" applyAlignment="1" applyProtection="1">
      <alignment/>
      <protection locked="0"/>
    </xf>
    <xf numFmtId="49" fontId="24" fillId="40" borderId="53" xfId="76" applyNumberFormat="1" applyFont="1" applyFill="1" applyBorder="1" applyAlignment="1" applyProtection="1">
      <alignment/>
      <protection locked="0"/>
    </xf>
    <xf numFmtId="49" fontId="23" fillId="40" borderId="51" xfId="76" applyNumberFormat="1" applyFont="1" applyFill="1" applyBorder="1" applyAlignment="1" applyProtection="1">
      <alignment/>
      <protection locked="0"/>
    </xf>
    <xf numFmtId="0" fontId="25" fillId="40" borderId="51" xfId="39" applyFont="1" applyFill="1" applyBorder="1" applyAlignment="1" applyProtection="1">
      <alignment horizontal="left" vertical="center" wrapText="1"/>
      <protection locked="0"/>
    </xf>
    <xf numFmtId="196" fontId="25" fillId="40" borderId="54" xfId="42" applyNumberFormat="1" applyFont="1" applyFill="1" applyBorder="1" applyAlignment="1" applyProtection="1">
      <alignment vertical="top"/>
      <protection locked="0"/>
    </xf>
    <xf numFmtId="1" fontId="25" fillId="40" borderId="51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56" xfId="40" applyFont="1" applyBorder="1" applyAlignment="1" applyProtection="1">
      <alignment horizontal="center" vertical="center" wrapText="1"/>
      <protection/>
    </xf>
    <xf numFmtId="0" fontId="3" fillId="0" borderId="57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28125" defaultRowHeight="15"/>
  <cols>
    <col min="1" max="1" width="30.7109375" style="686" customWidth="1"/>
    <col min="2" max="2" width="65.7109375" style="686" customWidth="1"/>
    <col min="3" max="26" width="9.28125" style="686" customWidth="1"/>
    <col min="27" max="27" width="9.7109375" style="686" bestFit="1" customWidth="1"/>
    <col min="28" max="16384" width="9.281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45107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45134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45107</v>
      </c>
    </row>
    <row r="11" spans="1:2" ht="15">
      <c r="A11" s="7" t="s">
        <v>975</v>
      </c>
      <c r="B11" s="577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6" t="s">
        <v>989</v>
      </c>
    </row>
    <row r="15" spans="1:2" ht="15">
      <c r="A15" s="10" t="s">
        <v>967</v>
      </c>
      <c r="B15" s="697" t="s">
        <v>923</v>
      </c>
    </row>
    <row r="16" spans="1:2" ht="15">
      <c r="A16" s="7" t="s">
        <v>3</v>
      </c>
      <c r="B16" s="696" t="s">
        <v>990</v>
      </c>
    </row>
    <row r="17" spans="1:2" ht="15">
      <c r="A17" s="7" t="s">
        <v>920</v>
      </c>
      <c r="B17" s="696" t="s">
        <v>991</v>
      </c>
    </row>
    <row r="18" spans="1:2" ht="15">
      <c r="A18" s="7" t="s">
        <v>919</v>
      </c>
      <c r="B18" s="696"/>
    </row>
    <row r="19" spans="1:2" ht="15">
      <c r="A19" s="7" t="s">
        <v>4</v>
      </c>
      <c r="B19" s="696" t="s">
        <v>992</v>
      </c>
    </row>
    <row r="20" spans="1:2" ht="15">
      <c r="A20" s="7" t="s">
        <v>5</v>
      </c>
      <c r="B20" s="696" t="s">
        <v>993</v>
      </c>
    </row>
    <row r="21" spans="1:2" ht="15">
      <c r="A21" s="10" t="s">
        <v>6</v>
      </c>
      <c r="B21" s="697" t="s">
        <v>994</v>
      </c>
    </row>
    <row r="22" spans="1:2" ht="15">
      <c r="A22" s="10" t="s">
        <v>917</v>
      </c>
      <c r="B22" s="697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697" t="s">
        <v>998</v>
      </c>
    </row>
    <row r="27" spans="1:2" ht="15">
      <c r="A27" s="10" t="s">
        <v>969</v>
      </c>
      <c r="B27" s="697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30.06.2023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747</v>
      </c>
      <c r="D6" s="673">
        <f aca="true" t="shared" si="0" ref="D6:D15">C6-E6</f>
        <v>0</v>
      </c>
      <c r="E6" s="672">
        <f>'1-Баланс'!G95</f>
        <v>747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626</v>
      </c>
      <c r="D7" s="673">
        <f t="shared" si="0"/>
        <v>110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6</v>
      </c>
      <c r="D8" s="673">
        <f t="shared" si="0"/>
        <v>12</v>
      </c>
      <c r="E8" s="672">
        <f>ABS('2-Отчет за доходите'!C44)-ABS('2-Отчет за доходите'!G44)</f>
        <v>-6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</v>
      </c>
      <c r="D10" s="673">
        <f t="shared" si="0"/>
        <v>0</v>
      </c>
      <c r="E10" s="672">
        <f>'3-Отчет за паричния поток'!C46</f>
        <v>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626</v>
      </c>
      <c r="D11" s="673">
        <f t="shared" si="0"/>
        <v>0</v>
      </c>
      <c r="E11" s="672">
        <f>'4-Отчет за собствения капитал'!L34</f>
        <v>626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0.009584664536741214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0.049586776859504134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0.008032128514056224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0.6446280991735537</v>
      </c>
    </row>
    <row r="11" spans="1:4" ht="62.2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0.6446280991735537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0.03305785123966942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0.03305785123966942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0.19329073482428114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0.16198125836680052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105" bestFit="1" customWidth="1"/>
    <col min="2" max="2" width="12.28125" style="105" bestFit="1" customWidth="1"/>
    <col min="3" max="3" width="14.28125" style="105" customWidth="1"/>
    <col min="4" max="4" width="14.28125" style="105" bestFit="1" customWidth="1"/>
    <col min="5" max="5" width="16.7109375" style="105" bestFit="1" customWidth="1"/>
    <col min="6" max="6" width="53.28125" style="105" customWidth="1"/>
    <col min="7" max="7" width="16.00390625" style="105" bestFit="1" customWidth="1"/>
    <col min="8" max="8" width="15.7109375" style="105" customWidth="1"/>
    <col min="9" max="16384" width="9.281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347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347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669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747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-6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-28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626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119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121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747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-6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-28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-28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632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632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626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626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347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347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347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436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347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347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347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436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119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76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119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8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76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9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121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121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19">
      <selection activeCell="A1" sqref="A1:H10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-22</v>
      </c>
      <c r="H28" s="594">
        <f>SUM(H29:H31)</f>
        <v>-7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-22</v>
      </c>
      <c r="H29" s="196">
        <v>-7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-6</v>
      </c>
      <c r="H32" s="196">
        <v>-15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-28</v>
      </c>
      <c r="H34" s="596">
        <f>H28+H32+H33</f>
        <v>-22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626</v>
      </c>
      <c r="H37" s="598">
        <f>H26+H18+H34</f>
        <v>632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347</v>
      </c>
      <c r="D48" s="196">
        <v>347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347</v>
      </c>
      <c r="D52" s="596">
        <f>SUM(D48:D51)</f>
        <v>347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669</v>
      </c>
      <c r="D56" s="600">
        <f>D20+D21+D22+D28+D33+D46+D52+D54+D55</f>
        <v>669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119</v>
      </c>
      <c r="H61" s="594">
        <f>SUM(H62:H68)</f>
        <v>113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8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76</v>
      </c>
      <c r="H66" s="196">
        <v>72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26</v>
      </c>
      <c r="H67" s="196">
        <v>24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9</v>
      </c>
      <c r="H68" s="196">
        <v>9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121</v>
      </c>
      <c r="H71" s="596">
        <f>H59+H60+H61+H69+H70</f>
        <v>115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121</v>
      </c>
      <c r="H79" s="598">
        <f>H71+H73+H75+H77</f>
        <v>115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4</v>
      </c>
      <c r="D92" s="596">
        <f>SUM(D88:D91)</f>
        <v>4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78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1.5" thickBot="1">
      <c r="A95" s="487" t="s">
        <v>265</v>
      </c>
      <c r="B95" s="488" t="s">
        <v>266</v>
      </c>
      <c r="C95" s="601">
        <f>C94+C56</f>
        <v>747</v>
      </c>
      <c r="D95" s="602">
        <f>D94+D56</f>
        <v>747</v>
      </c>
      <c r="E95" s="229" t="s">
        <v>941</v>
      </c>
      <c r="F95" s="489" t="s">
        <v>268</v>
      </c>
      <c r="G95" s="601">
        <f>G37+G40+G56+G79</f>
        <v>747</v>
      </c>
      <c r="H95" s="602">
        <f>H37+H40+H56+H79</f>
        <v>747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705">
        <f>pdeReportingDate</f>
        <v>45134</v>
      </c>
      <c r="C98" s="705"/>
      <c r="D98" s="705"/>
      <c r="E98" s="705"/>
      <c r="F98" s="705"/>
      <c r="G98" s="705"/>
      <c r="H98" s="705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6" t="str">
        <f>authorName</f>
        <v>Димитър Димитров Цветанов</v>
      </c>
      <c r="C100" s="706"/>
      <c r="D100" s="706"/>
      <c r="E100" s="706"/>
      <c r="F100" s="706"/>
      <c r="G100" s="706"/>
      <c r="H100" s="706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1"/>
      <c r="B103" s="704" t="s">
        <v>977</v>
      </c>
      <c r="C103" s="704"/>
      <c r="D103" s="704"/>
      <c r="E103" s="704"/>
      <c r="M103" s="98"/>
    </row>
    <row r="104" spans="1:5" ht="21.75" customHeight="1">
      <c r="A104" s="691"/>
      <c r="B104" s="704" t="s">
        <v>977</v>
      </c>
      <c r="C104" s="704"/>
      <c r="D104" s="704"/>
      <c r="E104" s="704"/>
    </row>
    <row r="105" spans="1:13" ht="21.75" customHeight="1">
      <c r="A105" s="691"/>
      <c r="B105" s="704" t="s">
        <v>977</v>
      </c>
      <c r="C105" s="704"/>
      <c r="D105" s="704"/>
      <c r="E105" s="704"/>
      <c r="M105" s="98"/>
    </row>
    <row r="106" spans="1:5" ht="21.75" customHeight="1">
      <c r="A106" s="691"/>
      <c r="B106" s="704" t="s">
        <v>977</v>
      </c>
      <c r="C106" s="704"/>
      <c r="D106" s="704"/>
      <c r="E106" s="704"/>
    </row>
    <row r="107" spans="1:13" ht="21.75" customHeight="1">
      <c r="A107" s="691"/>
      <c r="B107" s="704"/>
      <c r="C107" s="704"/>
      <c r="D107" s="704"/>
      <c r="E107" s="704"/>
      <c r="M107" s="98"/>
    </row>
    <row r="108" spans="1:5" ht="21.75" customHeight="1">
      <c r="A108" s="691"/>
      <c r="B108" s="704"/>
      <c r="C108" s="704"/>
      <c r="D108" s="704"/>
      <c r="E108" s="704"/>
    </row>
    <row r="109" spans="1:13" ht="21.75" customHeight="1">
      <c r="A109" s="691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6">
      <selection activeCell="A1" sqref="A1:H10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6</v>
      </c>
      <c r="D22" s="627">
        <f>SUM(D12:D18)+D19</f>
        <v>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6</v>
      </c>
      <c r="D31" s="633">
        <f>D29+D22</f>
        <v>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6</v>
      </c>
      <c r="H33" s="627">
        <f>IF((D31-H31)&gt;0,D31-H31,0)</f>
        <v>6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6</v>
      </c>
      <c r="D36" s="635">
        <f>D31-D34+D35</f>
        <v>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</v>
      </c>
      <c r="H42" s="244">
        <f>IF(H37&gt;0,IF(D38+H37&lt;0,0,D38+H37),IF(D37-D38&lt;0,D38-D37,0))</f>
        <v>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</v>
      </c>
      <c r="H44" s="268">
        <f>IF(D42=0,IF(H42-H43&gt;0,H42-H43+D43,0),IF(D42-D43&lt;0,D43-D42+H43,0))</f>
        <v>6</v>
      </c>
    </row>
    <row r="45" spans="1:8" ht="15.75" thickBot="1">
      <c r="A45" s="270" t="s">
        <v>371</v>
      </c>
      <c r="B45" s="271" t="s">
        <v>372</v>
      </c>
      <c r="C45" s="628">
        <f>C36+C38+C42</f>
        <v>6</v>
      </c>
      <c r="D45" s="629">
        <f>D36+D38+D42</f>
        <v>6</v>
      </c>
      <c r="E45" s="270" t="s">
        <v>373</v>
      </c>
      <c r="F45" s="272" t="s">
        <v>374</v>
      </c>
      <c r="G45" s="628">
        <f>G42+G36</f>
        <v>6</v>
      </c>
      <c r="H45" s="629">
        <f>H42+H36</f>
        <v>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705">
        <f>pdeReportingDate</f>
        <v>45134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6" t="str">
        <f>authorName</f>
        <v>Димитър Димитров Цветанов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1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1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1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1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1"/>
      <c r="B59" s="704"/>
      <c r="C59" s="704"/>
      <c r="D59" s="704"/>
      <c r="E59" s="704"/>
      <c r="F59" s="574"/>
      <c r="G59" s="45"/>
      <c r="H59" s="42"/>
    </row>
    <row r="60" spans="1:8" ht="15">
      <c r="A60" s="691"/>
      <c r="B60" s="704"/>
      <c r="C60" s="704"/>
      <c r="D60" s="704"/>
      <c r="E60" s="704"/>
      <c r="F60" s="574"/>
      <c r="G60" s="45"/>
      <c r="H60" s="42"/>
    </row>
    <row r="61" spans="1:8" ht="15">
      <c r="A61" s="691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19">
      <selection activeCell="A1" sqref="A1:H109"/>
    </sheetView>
  </sheetViews>
  <sheetFormatPr defaultColWidth="9.28125" defaultRowHeight="15"/>
  <cols>
    <col min="1" max="1" width="69.7109375" style="171" customWidth="1"/>
    <col min="2" max="2" width="11.7109375" style="171" bestFit="1" customWidth="1"/>
    <col min="3" max="4" width="22.7109375" style="184" customWidth="1"/>
    <col min="5" max="5" width="10.28125" style="171" customWidth="1"/>
    <col min="6" max="6" width="12.00390625" style="171" customWidth="1"/>
    <col min="7" max="7" width="12.281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0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5">
        <f>pdeReportingDate</f>
        <v>45134</v>
      </c>
      <c r="C54" s="705"/>
      <c r="D54" s="705"/>
      <c r="E54" s="705"/>
      <c r="F54" s="692"/>
      <c r="G54" s="692"/>
      <c r="H54" s="692"/>
      <c r="M54" s="98"/>
    </row>
    <row r="55" spans="1:13" s="42" customFormat="1" ht="15">
      <c r="A55" s="689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0" t="s">
        <v>8</v>
      </c>
      <c r="B56" s="706" t="str">
        <f>authorName</f>
        <v>Димитър Димитров Цветанов</v>
      </c>
      <c r="C56" s="706"/>
      <c r="D56" s="706"/>
      <c r="E56" s="706"/>
      <c r="F56" s="80"/>
      <c r="G56" s="80"/>
      <c r="H56" s="80"/>
    </row>
    <row r="57" spans="1:8" s="42" customFormat="1" ht="15">
      <c r="A57" s="690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0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1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1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1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1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1"/>
      <c r="B63" s="704"/>
      <c r="C63" s="704"/>
      <c r="D63" s="704"/>
      <c r="E63" s="704"/>
      <c r="F63" s="574"/>
      <c r="G63" s="45"/>
      <c r="H63" s="42"/>
    </row>
    <row r="64" spans="1:8" ht="15">
      <c r="A64" s="691"/>
      <c r="B64" s="704"/>
      <c r="C64" s="704"/>
      <c r="D64" s="704"/>
      <c r="E64" s="704"/>
      <c r="F64" s="574"/>
      <c r="G64" s="45"/>
      <c r="H64" s="42"/>
    </row>
    <row r="65" spans="1:8" ht="15">
      <c r="A65" s="691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28125" style="167" customWidth="1"/>
    <col min="12" max="12" width="14.7109375" style="167" customWidth="1"/>
    <col min="13" max="13" width="16.710937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-22</v>
      </c>
      <c r="J13" s="582">
        <f>'1-Баланс'!H30+'1-Баланс'!H33</f>
        <v>0</v>
      </c>
      <c r="K13" s="583"/>
      <c r="L13" s="582">
        <f>SUM(C13:K13)</f>
        <v>632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-22</v>
      </c>
      <c r="J17" s="651">
        <f t="shared" si="2"/>
        <v>0</v>
      </c>
      <c r="K17" s="651">
        <f t="shared" si="2"/>
        <v>0</v>
      </c>
      <c r="L17" s="582">
        <f t="shared" si="1"/>
        <v>632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-6</v>
      </c>
      <c r="J18" s="582">
        <f>+'1-Баланс'!G33</f>
        <v>0</v>
      </c>
      <c r="K18" s="583"/>
      <c r="L18" s="582">
        <f t="shared" si="1"/>
        <v>-6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-28</v>
      </c>
      <c r="J31" s="651">
        <f t="shared" si="6"/>
        <v>0</v>
      </c>
      <c r="K31" s="651">
        <f t="shared" si="6"/>
        <v>0</v>
      </c>
      <c r="L31" s="582">
        <f t="shared" si="1"/>
        <v>626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-28</v>
      </c>
      <c r="J34" s="585">
        <f t="shared" si="7"/>
        <v>0</v>
      </c>
      <c r="K34" s="585">
        <f t="shared" si="7"/>
        <v>0</v>
      </c>
      <c r="L34" s="649">
        <f t="shared" si="1"/>
        <v>626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705">
        <f>pdeReportingDate</f>
        <v>45134</v>
      </c>
      <c r="C38" s="705"/>
      <c r="D38" s="705"/>
      <c r="E38" s="705"/>
      <c r="F38" s="705"/>
      <c r="G38" s="705"/>
      <c r="H38" s="705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6" t="str">
        <f>authorName</f>
        <v>Димитър Димитров Цветанов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1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1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1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1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1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1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1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A46" sqref="A46:D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1000</v>
      </c>
      <c r="B12" s="678"/>
      <c r="C12" s="702">
        <v>16</v>
      </c>
      <c r="D12" s="702">
        <v>77</v>
      </c>
      <c r="E12" s="92"/>
      <c r="F12" s="469">
        <f>C12-E12</f>
        <v>16</v>
      </c>
    </row>
    <row r="13" spans="1:6" ht="15">
      <c r="A13" s="701" t="s">
        <v>1001</v>
      </c>
      <c r="B13" s="678"/>
      <c r="C13" s="702">
        <v>18</v>
      </c>
      <c r="D13" s="702">
        <v>59</v>
      </c>
      <c r="E13" s="92"/>
      <c r="F13" s="469">
        <f aca="true" t="shared" si="0" ref="F13:F26">C13-E13</f>
        <v>18</v>
      </c>
    </row>
    <row r="14" spans="1:6" ht="15">
      <c r="A14" s="701" t="s">
        <v>1002</v>
      </c>
      <c r="B14" s="678"/>
      <c r="C14" s="702">
        <v>46</v>
      </c>
      <c r="D14" s="702">
        <v>57</v>
      </c>
      <c r="E14" s="92"/>
      <c r="F14" s="469">
        <f t="shared" si="0"/>
        <v>46</v>
      </c>
    </row>
    <row r="15" spans="1:6" ht="15">
      <c r="A15" s="701" t="s">
        <v>1003</v>
      </c>
      <c r="B15" s="678"/>
      <c r="C15" s="702">
        <v>4</v>
      </c>
      <c r="D15" s="702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01" t="s">
        <v>1004</v>
      </c>
      <c r="B46" s="678"/>
      <c r="C46" s="703">
        <v>202</v>
      </c>
      <c r="D46" s="703">
        <v>43.4</v>
      </c>
      <c r="E46" s="92"/>
      <c r="F46" s="469">
        <f>C46-E46</f>
        <v>202</v>
      </c>
    </row>
    <row r="47" spans="1:6" ht="15">
      <c r="A47" s="701" t="s">
        <v>1005</v>
      </c>
      <c r="B47" s="678"/>
      <c r="C47" s="703">
        <v>20</v>
      </c>
      <c r="D47" s="703">
        <v>37.31</v>
      </c>
      <c r="E47" s="92"/>
      <c r="F47" s="469">
        <f aca="true" t="shared" si="2" ref="F47:F60">C47-E47</f>
        <v>20</v>
      </c>
    </row>
    <row r="48" spans="1:6" ht="15">
      <c r="A48" s="701" t="s">
        <v>1006</v>
      </c>
      <c r="B48" s="678"/>
      <c r="C48" s="703">
        <v>1</v>
      </c>
      <c r="D48" s="703">
        <v>25</v>
      </c>
      <c r="E48" s="92"/>
      <c r="F48" s="469">
        <f t="shared" si="2"/>
        <v>1</v>
      </c>
    </row>
    <row r="49" spans="1:6" ht="15">
      <c r="A49" s="701" t="s">
        <v>1007</v>
      </c>
      <c r="B49" s="678"/>
      <c r="C49" s="703">
        <v>0</v>
      </c>
      <c r="D49" s="703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705">
        <f>pdeReportingDate</f>
        <v>45134</v>
      </c>
      <c r="C151" s="705"/>
      <c r="D151" s="705"/>
      <c r="E151" s="705"/>
      <c r="F151" s="705"/>
      <c r="G151" s="705"/>
      <c r="H151" s="705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6" t="str">
        <f>authorName</f>
        <v>Димитър Димитров Цветанов</v>
      </c>
      <c r="C153" s="706"/>
      <c r="D153" s="706"/>
      <c r="E153" s="706"/>
      <c r="F153" s="706"/>
      <c r="G153" s="706"/>
      <c r="H153" s="706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1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1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1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1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1"/>
      <c r="B160" s="704"/>
      <c r="C160" s="704"/>
      <c r="D160" s="704"/>
      <c r="E160" s="704"/>
      <c r="F160" s="574"/>
      <c r="G160" s="45"/>
      <c r="H160" s="42"/>
    </row>
    <row r="161" spans="1:8" ht="15">
      <c r="A161" s="691"/>
      <c r="B161" s="704"/>
      <c r="C161" s="704"/>
      <c r="D161" s="704"/>
      <c r="E161" s="704"/>
      <c r="F161" s="574"/>
      <c r="G161" s="45"/>
      <c r="H161" s="42"/>
    </row>
    <row r="162" spans="1:8" ht="15">
      <c r="A162" s="691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705">
        <f>pdeReportingDate</f>
        <v>45134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6" t="str">
        <f>authorName</f>
        <v>Димитър Димитров Цветанов</v>
      </c>
      <c r="D48" s="706"/>
      <c r="E48" s="706"/>
      <c r="F48" s="706"/>
      <c r="G48" s="706"/>
      <c r="H48" s="706"/>
      <c r="I48" s="706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1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1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1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1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1"/>
      <c r="C55" s="704"/>
      <c r="D55" s="704"/>
      <c r="E55" s="704"/>
      <c r="F55" s="704"/>
      <c r="G55" s="574"/>
      <c r="H55" s="45"/>
      <c r="I55" s="42"/>
    </row>
    <row r="56" spans="2:9" ht="15">
      <c r="B56" s="691"/>
      <c r="C56" s="704"/>
      <c r="D56" s="704"/>
      <c r="E56" s="704"/>
      <c r="F56" s="704"/>
      <c r="G56" s="574"/>
      <c r="H56" s="45"/>
      <c r="I56" s="42"/>
    </row>
    <row r="57" spans="2:9" ht="15">
      <c r="B57" s="691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710937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347</v>
      </c>
      <c r="D13" s="362">
        <f>SUM(D14:D16)</f>
        <v>0</v>
      </c>
      <c r="E13" s="369">
        <f>SUM(E14:E16)</f>
        <v>347</v>
      </c>
      <c r="F13" s="133"/>
    </row>
    <row r="14" spans="1:6" ht="15">
      <c r="A14" s="370" t="s">
        <v>596</v>
      </c>
      <c r="B14" s="135" t="s">
        <v>597</v>
      </c>
      <c r="C14" s="368">
        <v>347</v>
      </c>
      <c r="D14" s="368"/>
      <c r="E14" s="369">
        <f aca="true" t="shared" si="0" ref="E14:E44">C14-D14</f>
        <v>347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347</v>
      </c>
      <c r="D21" s="440">
        <f>D13+D17+D18</f>
        <v>0</v>
      </c>
      <c r="E21" s="441">
        <f>E13+E17+E18</f>
        <v>347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436</v>
      </c>
      <c r="D46" s="444">
        <f>D45+D23+D21+D11</f>
        <v>0</v>
      </c>
      <c r="E46" s="445">
        <f>E45+E23+E21+E11</f>
        <v>436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119</v>
      </c>
      <c r="D87" s="134">
        <f>SUM(D88:D92)+D96</f>
        <v>0</v>
      </c>
      <c r="E87" s="134">
        <f>SUM(E88:E92)+E96</f>
        <v>119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</v>
      </c>
      <c r="D89" s="197"/>
      <c r="E89" s="136">
        <f t="shared" si="1"/>
        <v>8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76</v>
      </c>
      <c r="D91" s="197"/>
      <c r="E91" s="136">
        <f t="shared" si="1"/>
        <v>76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9</v>
      </c>
      <c r="D92" s="138">
        <f>SUM(D93:D95)</f>
        <v>0</v>
      </c>
      <c r="E92" s="138">
        <f>SUM(E93:E95)</f>
        <v>9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9</v>
      </c>
      <c r="D95" s="197"/>
      <c r="E95" s="136">
        <f t="shared" si="1"/>
        <v>9</v>
      </c>
      <c r="F95" s="196"/>
    </row>
    <row r="96" spans="1:6" ht="15">
      <c r="A96" s="370" t="s">
        <v>733</v>
      </c>
      <c r="B96" s="135" t="s">
        <v>734</v>
      </c>
      <c r="C96" s="197">
        <v>26</v>
      </c>
      <c r="D96" s="197"/>
      <c r="E96" s="136">
        <f t="shared" si="1"/>
        <v>26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</v>
      </c>
      <c r="D98" s="433">
        <f>D87+D82+D77+D73+D97</f>
        <v>0</v>
      </c>
      <c r="E98" s="433">
        <f>E87+E82+E77+E73+E97</f>
        <v>121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121</v>
      </c>
      <c r="D99" s="427">
        <f>D98+D70+D68</f>
        <v>0</v>
      </c>
      <c r="E99" s="427">
        <f>E98+E70+E68</f>
        <v>121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5">
        <f>pdeReportingDate</f>
        <v>45134</v>
      </c>
      <c r="C111" s="705"/>
      <c r="D111" s="705"/>
      <c r="E111" s="705"/>
      <c r="F111" s="705"/>
      <c r="G111" s="52"/>
      <c r="H111" s="52"/>
    </row>
    <row r="112" spans="1:8" ht="15">
      <c r="A112" s="689"/>
      <c r="B112" s="705"/>
      <c r="C112" s="705"/>
      <c r="D112" s="705"/>
      <c r="E112" s="705"/>
      <c r="F112" s="705"/>
      <c r="G112" s="52"/>
      <c r="H112" s="52"/>
    </row>
    <row r="113" spans="1:8" ht="15">
      <c r="A113" s="690" t="s">
        <v>8</v>
      </c>
      <c r="B113" s="706" t="str">
        <f>authorName</f>
        <v>Димитър Димитров Цветанов</v>
      </c>
      <c r="C113" s="706"/>
      <c r="D113" s="706"/>
      <c r="E113" s="706"/>
      <c r="F113" s="706"/>
      <c r="G113" s="80"/>
      <c r="H113" s="80"/>
    </row>
    <row r="114" spans="1:8" ht="15">
      <c r="A114" s="690"/>
      <c r="B114" s="706"/>
      <c r="C114" s="706"/>
      <c r="D114" s="706"/>
      <c r="E114" s="706"/>
      <c r="F114" s="706"/>
      <c r="G114" s="80"/>
      <c r="H114" s="80"/>
    </row>
    <row r="115" spans="1:8" ht="15">
      <c r="A115" s="690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1"/>
      <c r="B116" s="704" t="s">
        <v>977</v>
      </c>
      <c r="C116" s="704"/>
      <c r="D116" s="704"/>
      <c r="E116" s="704"/>
      <c r="F116" s="704"/>
      <c r="G116" s="691"/>
      <c r="H116" s="691"/>
    </row>
    <row r="117" spans="1:8" ht="15.75" customHeight="1">
      <c r="A117" s="691"/>
      <c r="B117" s="704" t="s">
        <v>977</v>
      </c>
      <c r="C117" s="704"/>
      <c r="D117" s="704"/>
      <c r="E117" s="704"/>
      <c r="F117" s="704"/>
      <c r="G117" s="691"/>
      <c r="H117" s="691"/>
    </row>
    <row r="118" spans="1:8" ht="15.75" customHeight="1">
      <c r="A118" s="691"/>
      <c r="B118" s="704" t="s">
        <v>977</v>
      </c>
      <c r="C118" s="704"/>
      <c r="D118" s="704"/>
      <c r="E118" s="704"/>
      <c r="F118" s="704"/>
      <c r="G118" s="691"/>
      <c r="H118" s="691"/>
    </row>
    <row r="119" spans="1:8" ht="15.75" customHeight="1">
      <c r="A119" s="691"/>
      <c r="B119" s="704" t="s">
        <v>977</v>
      </c>
      <c r="C119" s="704"/>
      <c r="D119" s="704"/>
      <c r="E119" s="704"/>
      <c r="F119" s="704"/>
      <c r="G119" s="691"/>
      <c r="H119" s="691"/>
    </row>
    <row r="120" spans="1:8" ht="15">
      <c r="A120" s="691"/>
      <c r="B120" s="704"/>
      <c r="C120" s="704"/>
      <c r="D120" s="704"/>
      <c r="E120" s="704"/>
      <c r="F120" s="704"/>
      <c r="G120" s="691"/>
      <c r="H120" s="691"/>
    </row>
    <row r="121" spans="1:8" ht="15">
      <c r="A121" s="691"/>
      <c r="B121" s="704"/>
      <c r="C121" s="704"/>
      <c r="D121" s="704"/>
      <c r="E121" s="704"/>
      <c r="F121" s="704"/>
      <c r="G121" s="691"/>
      <c r="H121" s="691"/>
    </row>
    <row r="122" spans="1:8" ht="15">
      <c r="A122" s="691"/>
      <c r="B122" s="704"/>
      <c r="C122" s="704"/>
      <c r="D122" s="704"/>
      <c r="E122" s="704"/>
      <c r="F122" s="704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71093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705">
        <f>pdeReportingDate</f>
        <v>45134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89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0" t="s">
        <v>8</v>
      </c>
      <c r="B33" s="706" t="str">
        <f>authorName</f>
        <v>Димитър Димитров Цветанов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0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90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1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1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1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1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</cp:lastModifiedBy>
  <cp:lastPrinted>2023-07-27T09:09:59Z</cp:lastPrinted>
  <dcterms:created xsi:type="dcterms:W3CDTF">2006-09-16T00:00:00Z</dcterms:created>
  <dcterms:modified xsi:type="dcterms:W3CDTF">2023-07-27T09:10:27Z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