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<sst xmlns="http://schemas.openxmlformats.org/spreadsheetml/2006/main" count="4324" uniqueCount="1005">
  <si>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</si>
  <si>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</si>
  <si>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</si>
  <si>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</si>
  <si>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</si>
  <si>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</si>
  <si>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</si>
  <si>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</si>
  <si>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</si>
  <si>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</si>
  <si>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</si>
  <si>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</si>
  <si>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</si>
  <si>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</si>
  <si>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</si>
  <si>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</si>
  <si>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</si>
  <si>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</si>
  <si>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</si>
  <si>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</si>
  <si>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</si>
  <si>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</si>
  <si>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</si>
  <si>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</si>
  <si>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</si>
  <si>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</si>
  <si>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</si>
  <si>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</si>
  <si>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</si>
  <si>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</si>
  <si>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</si>
  <si>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</si>
  <si>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</si>
  <si>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</si>
  <si>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</si>
  <si>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</si>
  <si>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</si>
  <si>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</si>
  <si>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</si>
  <si>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</si>
  <si>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</si>
  <si>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</si>
  <si>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</si>
  <si>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</si>
  <si>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</si>
  <si>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</si>
  <si>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</si>
  <si>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</si>
  <si>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</si>
  <si>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</si>
  <si>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</si>
  <si>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</si>
  <si>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</si>
  <si>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</si>
  <si>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</si>
  <si>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</si>
  <si>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</si>
  <si>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</si>
  <si>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</si>
  <si>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</si>
  <si>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</si>
  <si>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</si>
  <si>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</si>
  <si>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</si>
  <si>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</si>
  <si>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</si>
  <si>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</si>
  <si>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</si>
  <si>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</si>
  <si>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</si>
  <si>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</si>
  <si>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</si>
  <si>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</si>
  <si>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</si>
  <si>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</si>
  <si>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</si>
  <si>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</si>
  <si>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</si>
  <si>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</si>
  <si>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</si>
  <si>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</si>
  <si>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</si>
  <si>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</si>
  <si>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</si>
  <si>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</si>
  <si>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</si>
  <si>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</si>
  <si>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</si>
  <si>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</si>
  <si>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</si>
  <si>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</si>
  <si>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</si>
  <si>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</si>
  <si>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</si>
  <si>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</si>
  <si>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</si>
  <si>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</si>
  <si>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</si>
  <si>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</si>
  <si>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</si>
  <si>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</si>
  <si>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</si>
  <si>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</si>
  <si>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</si>
  <si>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</si>
  <si>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</si>
  <si>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</si>
  <si>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</si>
  <si>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</si>
  <si>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</si>
  <si>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</si>
  <si>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</si>
  <si>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</si>
  <si>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</si>
  <si>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</si>
  <si>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</si>
  <si>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</si>
  <si>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</si>
  <si>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</si>
  <si>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</si>
  <si>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</si>
  <si>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</si>
  <si>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</si>
  <si>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</si>
  <si>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</si>
  <si>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</si>
  <si>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</si>
  <si>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</si>
  <si>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</si>
  <si>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</si>
  <si>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</si>
  <si>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</si>
  <si>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</si>
  <si>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</si>
  <si>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</si>
  <si>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</si>
  <si>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</si>
  <si>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</si>
  <si>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</si>
  <si>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</si>
  <si>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</si>
  <si>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</si>
  <si>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</si>
  <si>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</si>
  <si>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</si>
  <si>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</si>
  <si>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</si>
  <si>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</si>
  <si>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</si>
  <si>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</si>
  <si>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</si>
  <si>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</si>
  <si>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</si>
  <si>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</si>
  <si>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</si>
  <si>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</si>
  <si>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</si>
  <si>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</si>
  <si>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</si>
  <si>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</si>
  <si>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</si>
  <si>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</si>
  <si>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</si>
  <si>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</si>
  <si>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</si>
  <si>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</si>
  <si>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</si>
  <si>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</si>
  <si>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</si>
  <si>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</si>
  <si>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</si>
  <si>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</si>
  <si>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</si>
  <si>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</si>
  <si>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</si>
  <si>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</si>
  <si>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</si>
  <si>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</si>
  <si>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</si>
  <si>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</si>
  <si>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</si>
  <si>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</si>
  <si>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</si>
  <si>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</si>
  <si>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</si>
  <si>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</si>
  <si>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</si>
  <si>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</si>
  <si>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</si>
  <si>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</si>
  <si>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</si>
  <si>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</si>
  <si>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</si>
  <si>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</si>
  <si>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</si>
  <si>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</si>
  <si>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</si>
  <si>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</si>
  <si>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</si>
  <si>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</si>
  <si>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</si>
  <si>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</si>
  <si>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</si>
  <si>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</si>
  <si>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</si>
  <si>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</si>
  <si>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</si>
  <si>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</si>
  <si>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</si>
  <si>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</si>
  <si>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</si>
  <si>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</si>
  <si>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</si>
  <si>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</si>
  <si>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</si>
  <si>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</si>
  <si>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</si>
  <si>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</si>
  <si>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</si>
  <si>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</si>
  <si>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</si>
  <si>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</si>
  <si>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</si>
  <si>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</si>
  <si>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</si>
  <si>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</si>
  <si>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</si>
  <si>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</si>
  <si>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</si>
  <si>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</si>
  <si>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</si>
  <si>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</si>
  <si>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</si>
  <si>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</si>
  <si>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</si>
  <si>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</si>
  <si>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</si>
  <si>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</si>
  <si>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</si>
  <si>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</si>
  <si>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</si>
  <si>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</si>
  <si>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</si>
  <si>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</si>
  <si>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</si>
  <si>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</si>
  <si>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</si>
  <si>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</si>
  <si>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</si>
  <si>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</si>
  <si>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</si>
  <si>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</si>
  <si>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</si>
  <si>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</si>
  <si>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</si>
  <si>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</si>
  <si>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</si>
  <si>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</si>
  <si>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</si>
  <si>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</si>
  <si>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</si>
  <si>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</si>
  <si>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</si>
  <si>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</si>
  <si>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</si>
  <si>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</si>
  <si>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</si>
  <si>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</si>
  <si>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</si>
  <si>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</si>
  <si>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</si>
  <si>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</si>
  <si>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</si>
  <si>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</si>
  <si>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</si>
  <si>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</si>
  <si>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</si>
  <si>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</si>
  <si>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</si>
  <si>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</si>
  <si>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</si>
  <si>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</si>
  <si>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</si>
  <si>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</si>
  <si>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</si>
  <si>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</si>
  <si>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</si>
  <si>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</si>
  <si>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</si>
  <si>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</si>
  <si>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</si>
  <si>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</si>
  <si>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</si>
  <si>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</si>
  <si>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</si>
  <si>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</si>
  <si>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</si>
  <si>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</si>
  <si>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</si>
  <si>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</si>
  <si>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</si>
  <si>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</si>
  <si>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</si>
  <si>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</si>
  <si>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</si>
  <si>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</si>
  <si>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</si>
  <si>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</si>
  <si>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</si>
  <si>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</si>
  <si>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</si>
  <si>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</si>
  <si>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</si>
  <si>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</si>
  <si>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</si>
  <si>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</si>
  <si>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</si>
  <si>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</si>
  <si>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</si>
  <si>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</si>
  <si>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</si>
  <si>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</si>
  <si>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</si>
  <si>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</si>
  <si>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</si>
  <si>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</si>
  <si>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</si>
  <si>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</si>
  <si>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</si>
  <si>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</si>
  <si>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</si>
  <si>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</si>
  <si>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</si>
  <si>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</si>
  <si>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</si>
  <si>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</si>
  <si>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</si>
  <si>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</si>
  <si>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</si>
  <si>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</si>
  <si>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</si>
  <si>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</si>
  <si>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</si>
  <si>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</si>
  <si>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</si>
  <si>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</si>
  <si>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</si>
  <si>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</si>
  <si>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</si>
  <si>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</si>
  <si>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</si>
  <si>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</si>
  <si>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</si>
  <si>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</si>
  <si>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</si>
  <si>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</si>
  <si>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</si>
  <si>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</si>
  <si>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</si>
  <si>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</si>
  <si>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</si>
  <si>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</si>
  <si>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</si>
  <si>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</si>
  <si>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</si>
  <si>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</si>
  <si>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</si>
  <si>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</si>
  <si>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</si>
  <si>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</si>
  <si>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</si>
  <si>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</si>
  <si>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</si>
  <si>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</si>
  <si>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</si>
  <si>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</si>
  <si>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</si>
  <si>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</si>
  <si>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</si>
  <si>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</si>
  <si>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</si>
  <si>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</si>
  <si>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</si>
  <si>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</si>
  <si>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</si>
  <si>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</si>
  <si>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</si>
  <si>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</si>
  <si>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</si>
  <si>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</si>
  <si>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</si>
  <si>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</si>
  <si>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</si>
  <si>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</si>
  <si>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</si>
  <si>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</si>
  <si>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</si>
  <si>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</si>
  <si>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</si>
  <si>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</si>
  <si>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</si>
  <si>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</si>
  <si>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</si>
  <si>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</si>
  <si>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</si>
  <si>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</si>
  <si>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</si>
  <si>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</si>
  <si>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</si>
  <si>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</si>
  <si>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</si>
  <si>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</si>
  <si>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</si>
  <si>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</si>
  <si>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</si>
  <si>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</si>
  <si>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</si>
  <si>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</si>
  <si>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</si>
  <si>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</si>
  <si>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</si>
  <si>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</si>
  <si>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</si>
  <si>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</si>
  <si>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</si>
  <si>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</si>
  <si>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</si>
  <si>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</si>
  <si>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</si>
  <si>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</si>
  <si>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</si>
  <si>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</si>
  <si>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</si>
  <si>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</si>
  <si>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</si>
  <si>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</si>
  <si>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</si>
  <si>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</si>
  <si>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</si>
  <si>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</si>
  <si>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</si>
  <si>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</si>
  <si>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</si>
  <si>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</si>
  <si>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</si>
  <si>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</si>
  <si>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</si>
  <si>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</si>
  <si>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</si>
  <si>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</si>
  <si>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</si>
  <si>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</si>
  <si>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</si>
  <si>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</si>
  <si>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</si>
  <si>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</si>
  <si>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</si>
  <si>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</si>
  <si>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</si>
  <si>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</si>
  <si>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</si>
  <si>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</si>
  <si>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</si>
  <si>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</si>
  <si>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</si>
  <si>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</si>
  <si>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</si>
  <si>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</si>
  <si>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</si>
  <si>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</si>
  <si>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</si>
  <si>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</si>
  <si>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</si>
  <si>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</si>
  <si>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</si>
  <si>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</si>
  <si>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</si>
  <si>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</si>
  <si>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</si>
  <si>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</si>
  <si>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</si>
  <si>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</si>
  <si>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</si>
  <si>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</si>
  <si>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</si>
  <si>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</si>
  <si>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</si>
  <si>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</si>
  <si>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</si>
  <si>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</si>
  <si>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</si>
  <si>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</si>
  <si>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</si>
  <si>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</si>
  <si>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</si>
  <si>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</si>
  <si>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</si>
  <si>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</si>
  <si>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</si>
  <si>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</si>
  <si>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</si>
  <si>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</si>
  <si>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</si>
  <si>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</si>
  <si>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</si>
  <si>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</si>
  <si>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</si>
  <si>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</si>
  <si>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</si>
  <si>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</si>
  <si>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</si>
  <si>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</si>
  <si>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</si>
  <si>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</si>
  <si>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</si>
  <si>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</si>
  <si>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</si>
  <si>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</si>
  <si>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</si>
  <si>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</si>
  <si>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</si>
  <si>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</si>
  <si>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</si>
  <si>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</si>
  <si>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</si>
  <si>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</si>
  <si>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</si>
  <si>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</si>
  <si>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</si>
  <si>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</si>
  <si>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</si>
  <si>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</si>
  <si>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</si>
  <si>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</si>
  <si>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</si>
  <si>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</si>
  <si>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</si>
  <si>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</si>
  <si>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</si>
  <si>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</si>
  <si>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</si>
  <si>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</si>
  <si>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</si>
  <si>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</si>
  <si>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</si>
  <si>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</si>
  <si>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</si>
  <si>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</si>
  <si>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</si>
  <si>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</si>
  <si>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</si>
  <si>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</si>
  <si>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</si>
  <si>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</si>
  <si>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</si>
  <si>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</si>
  <si>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</si>
  <si>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</si>
  <si>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</si>
  <si>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</si>
  <si>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</si>
  <si>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</si>
  <si>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</si>
  <si>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</si>
  <si>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</si>
  <si>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</si>
  <si>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</si>
  <si>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</si>
  <si>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</si>
  <si>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</si>
  <si>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</si>
  <si>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</si>
  <si>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</si>
  <si>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</si>
  <si>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</si>
  <si>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</si>
  <si>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</si>
  <si>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</si>
  <si>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</si>
  <si>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</si>
  <si>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</si>
  <si>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</si>
  <si>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</si>
  <si>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</si>
  <si>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</si>
  <si>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</si>
  <si>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</si>
  <si>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</si>
  <si>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</si>
  <si>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</si>
  <si>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</si>
  <si>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</si>
  <si>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</si>
  <si>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</si>
  <si>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</si>
  <si>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</si>
  <si>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</si>
  <si>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</si>
  <si>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</si>
  <si>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</si>
  <si>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</si>
  <si>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</si>
  <si>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</si>
  <si>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</si>
  <si>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</si>
  <si>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</si>
  <si>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</si>
  <si>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</si>
  <si>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</si>
  <si>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</si>
  <si>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</si>
  <si>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</si>
  <si>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</si>
  <si>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</si>
  <si>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</si>
  <si>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</si>
  <si>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</si>
  <si>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</si>
  <si>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</si>
  <si>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</si>
  <si>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</si>
  <si>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</si>
  <si>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</si>
  <si>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</si>
  <si>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</si>
  <si>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</si>
  <si>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</si>
  <si>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</si>
  <si>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</si>
  <si>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</si>
  <si>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</si>
  <si>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</si>
  <si>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</si>
  <si>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</si>
  <si>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</si>
  <si>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</si>
  <si>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</si>
  <si>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</si>
  <si>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</si>
  <si>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</si>
  <si>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</si>
  <si>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</si>
  <si>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</si>
  <si>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</si>
  <si>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</si>
  <si>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</si>
  <si>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</si>
  <si>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</si>
  <si>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</si>
  <si>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</si>
  <si>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</si>
  <si>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</si>
  <si>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</si>
  <si>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</si>
  <si>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</si>
  <si>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</si>
  <si>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</si>
  <si>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</si>
  <si>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</si>
  <si>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</si>
  <si>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</si>
  <si>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</si>
  <si>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</si>
  <si>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</si>
  <si>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</si>
  <si>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</si>
  <si>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</si>
  <si>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</si>
  <si>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</si>
  <si>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</si>
  <si>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</si>
  <si>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</si>
  <si>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</si>
  <si>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</si>
  <si>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</si>
  <si>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</si>
  <si>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</si>
  <si>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</si>
  <si>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</si>
  <si>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</si>
  <si>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</si>
  <si>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</si>
  <si>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</si>
  <si>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</si>
  <si>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</si>
  <si>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</si>
  <si>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</si>
  <si>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</si>
  <si>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</si>
  <si>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</si>
  <si>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</si>
  <si>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</si>
  <si>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</si>
  <si>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</si>
  <si>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</si>
  <si>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</si>
  <si>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</si>
  <si>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</si>
  <si>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</si>
  <si>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</si>
  <si>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</si>
  <si>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</si>
  <si>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</si>
  <si>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</si>
  <si>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</si>
  <si>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</si>
  <si>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</si>
  <si>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</si>
  <si>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</si>
  <si>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</si>
  <si>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</si>
  <si>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</si>
  <si>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</si>
  <si>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</si>
  <si>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</si>
  <si>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</si>
  <si>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</si>
  <si>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</si>
  <si>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</si>
  <si>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</si>
  <si>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</si>
  <si>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</si>
  <si>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</si>
  <si>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</si>
  <si>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</si>
  <si>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</si>
  <si>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</si>
  <si>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</si>
  <si>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</si>
  <si>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</si>
  <si>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</si>
  <si>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</si>
  <si>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</si>
  <si>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</si>
  <si>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</si>
  <si>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</si>
  <si>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</si>
  <si>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</si>
  <si>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</si>
  <si>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</si>
  <si>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</si>
  <si>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</si>
  <si>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</si>
  <si>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</si>
  <si>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</si>
  <si>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</si>
  <si>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</si>
  <si>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</si>
  <si>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</si>
  <si>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</si>
  <si>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</si>
  <si>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</si>
  <si>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</si>
  <si>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</si>
  <si>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</si>
  <si>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</si>
  <si>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</si>
  <si>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</si>
  <si>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</si>
  <si>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</si>
  <si>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</si>
  <si>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</si>
  <si>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</si>
  <si>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</si>
  <si>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</si>
  <si>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</si>
  <si>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</si>
  <si>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</si>
  <si>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</si>
  <si>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</si>
  <si>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</si>
  <si>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</si>
  <si>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</si>
  <si>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</si>
  <si>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</si>
  <si>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</si>
  <si>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</si>
  <si>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</si>
  <si>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</si>
  <si>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</si>
  <si>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</si>
  <si>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</si>
  <si>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</si>
  <si>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</si>
  <si>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</si>
  <si>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</si>
  <si>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</si>
  <si>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</si>
  <si>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</si>
  <si>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</si>
  <si>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</si>
  <si>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</si>
  <si>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</si>
  <si>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</si>
  <si>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</si>
  <si>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</si>
  <si>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</si>
  <si>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</si>
  <si>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</si>
  <si>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</si>
  <si>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</si>
  <si>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</si>
  <si>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</si>
  <si>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</si>
  <si>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</si>
  <si>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</si>
  <si>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</si>
  <si>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</si>
  <si>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</si>
  <si>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</si>
  <si>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</si>
  <si>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</si>
  <si>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</si>
  <si>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</si>
  <si>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</si>
  <si>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</si>
  <si>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</si>
  <si>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</si>
  <si>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</si>
  <si>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</si>
  <si>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</si>
  <si>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</si>
  <si>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</si>
  <si>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</si>
  <si>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</si>
  <si>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</si>
  <si>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</si>
  <si>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</si>
  <si>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</si>
  <si>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</si>
  <si>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</si>
  <si>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</si>
  <si>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</si>
  <si>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</si>
  <si>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</si>
  <si>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</si>
  <si>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</si>
  <si>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</si>
  <si>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</si>
  <si>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</si>
  <si>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</si>
  <si>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</si>
  <si>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</si>
  <si>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</si>
  <si>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</si>
  <si>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</si>
  <si>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</si>
  <si>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</si>
  <si>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</si>
  <si>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</si>
  <si>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</si>
  <si>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</si>
  <si>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</si>
  <si>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</si>
  <si>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</si>
  <si>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</si>
  <si>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</si>
  <si>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</si>
  <si>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</si>
  <si>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</si>
  <si>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</si>
  <si>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</si>
  <si>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</si>
  <si>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</si>
  <si>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</si>
  <si>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</si>
  <si>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</si>
  <si>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</si>
  <si>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</si>
  <si>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</si>
  <si>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</si>
  <si>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</si>
  <si>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</si>
  <si>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</si>
  <si>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</si>
  <si>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</si>
  <si>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</si>
  <si>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</si>
  <si>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</si>
  <si>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</si>
  <si>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</si>
  <si>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</si>
  <si>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</si>
  <si>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</si>
  <si>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</si>
  <si>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</si>
  <si>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</si>
  <si>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</si>
  <si>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</si>
  <si>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</si>
  <si>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</si>
  <si>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</si>
  <si>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</si>
  <si>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</si>
  <si>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</si>
  <si>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</si>
  <si>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</si>
  <si>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</si>
  <si>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</si>
  <si>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</si>
  <si>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</si>
  <si>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</si>
  <si>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</si>
  <si>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</si>
  <si>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</si>
  <si>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</si>
  <si>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</si>
  <si>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</si>
  <si>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</si>
  <si>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</si>
  <si>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</si>
  <si>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</si>
  <si>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</si>
  <si>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</si>
  <si>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</si>
  <si>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</si>
  <si>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</si>
  <si>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</si>
  <si>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</si>
  <si>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</si>
  <si>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</si>
  <si>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</si>
  <si>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</si>
  <si>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</si>
  <si>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</si>
  <si>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</si>
  <si>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</si>
  <si>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</si>
  <si>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</si>
  <si>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</si>
  <si>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</si>
  <si>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</si>
  <si>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</si>
  <si>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</si>
  <si>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</si>
  <si>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</si>
  <si>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</si>
  <si>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</si>
  <si>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</si>
  <si>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</si>
  <si>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</si>
  <si>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</si>
  <si>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</si>
  <si>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</si>
  <si>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</si>
  <si>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</si>
  <si>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</si>
  <si>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</si>
  <si>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</si>
  <si>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</si>
  <si>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</si>
  <si>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</si>
  <si>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</si>
  <si>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</si>
  <si>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</si>
  <si>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</si>
  <si>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</si>
  <si>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</si>
  <si>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</si>
  <si>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</si>
  <si>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</si>
  <si>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</si>
  <si>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</si>
  <si>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</si>
  <si>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</si>
  <si>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</si>
  <si>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</si>
  <si>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</si>
  <si>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</si>
  <si>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</si>
  <si>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</si>
  <si>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</si>
  <si>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</si>
  <si>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</si>
  <si>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</si>
  <si>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</si>
  <si>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</si>
  <si>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</si>
  <si>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</si>
  <si>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</si>
  <si>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</si>
  <si>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</si>
  <si>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</si>
  <si>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</si>
  <si>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</si>
  <si>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</si>
  <si>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</si>
  <si>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</si>
  <si>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</si>
  <si>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</si>
  <si>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</si>
  <si>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КМ ЕНЕРДЖИ ФОНД АД</t>
  </si>
  <si>
    <t>ГР. СОФИЯ, УЛ. Три Уши № 8, ЕТ. 6</t>
  </si>
  <si>
    <t>www.capman.bg</t>
  </si>
  <si>
    <t>www.investor.bg</t>
  </si>
  <si>
    <t>0899114534</t>
  </si>
  <si>
    <t>1 Капман Солар Инвест ЕООД</t>
  </si>
  <si>
    <t>2 ФВЕ Рогозен ЕООД</t>
  </si>
  <si>
    <t>3 Солар Логистик АД</t>
  </si>
  <si>
    <t>Христо Симеонов, "НОВИ ЕНЕРГИЙНИ ИЗТОЧНИЦИ" АД</t>
  </si>
  <si>
    <t>1 Фонд за енергетика и енергийни икономии АДСИЦ</t>
  </si>
  <si>
    <t>1 Хелиос Пауер АД</t>
  </si>
  <si>
    <t>2 Конкорд Фонд - 9 Грийн АД</t>
  </si>
  <si>
    <t>Акаунт сервиз ЕООД</t>
  </si>
  <si>
    <t>spaspeshterski.acs@gmail.com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</si>
</sst>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45473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45499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Акаунт сервиз ЕООД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>
        <v>175433155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1004</v>
      </c>
    </row>
    <row r="24" spans="1:2" ht="15.75">
      <c r="A24" s="10" t="s">
        <v>918</v>
      </c>
      <c r="B24" s="689" t="s">
        <v>993</v>
      </c>
    </row>
    <row r="25" spans="1:2" ht="15.75">
      <c r="A25" s="7" t="s">
        <v>921</v>
      </c>
      <c r="B25" s="690" t="s">
        <v>994</v>
      </c>
    </row>
    <row r="26" spans="1:2" ht="15.75">
      <c r="A26" s="10" t="s">
        <v>968</v>
      </c>
      <c r="B26" s="579" t="s">
        <v>1003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50574</v>
      </c>
      <c r="D6" s="675">
        <f aca="true" t="shared" si="0" ref="D6:D15">C6-E6</f>
        <v>0</v>
      </c>
      <c r="E6" s="674">
        <f>'1-Баланс'!G95</f>
        <v>50574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46829</v>
      </c>
      <c r="D7" s="675">
        <f t="shared" si="0"/>
        <v>10993</v>
      </c>
      <c r="E7" s="674">
        <f>'1-Баланс'!G18</f>
        <v>35836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109</v>
      </c>
      <c r="D8" s="675">
        <f t="shared" si="0"/>
        <v>0</v>
      </c>
      <c r="E8" s="674">
        <f>ABS('2-Отчет за доходите'!C44)-ABS('2-Отчет за доходите'!G44)</f>
        <v>109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424</v>
      </c>
      <c r="D9" s="675">
        <f t="shared" si="0"/>
        <v>0</v>
      </c>
      <c r="E9" s="674">
        <f>'3-Отчет за паричния поток'!C45</f>
        <v>424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182</v>
      </c>
      <c r="D10" s="675">
        <f t="shared" si="0"/>
        <v>0</v>
      </c>
      <c r="E10" s="674">
        <f>'3-Отчет за паричния поток'!C46</f>
        <v>182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46829</v>
      </c>
      <c r="D11" s="675">
        <f t="shared" si="0"/>
        <v>0</v>
      </c>
      <c r="E11" s="674">
        <f>'4-Отчет за собствения капитал'!L34</f>
        <v>46829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5281</v>
      </c>
      <c r="D12" s="675">
        <f t="shared" si="0"/>
        <v>0</v>
      </c>
      <c r="E12" s="674">
        <f>'Справка 5'!C27+'Справка 5'!C97</f>
        <v>5281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318</v>
      </c>
      <c r="D14" s="675">
        <f t="shared" si="0"/>
        <v>0</v>
      </c>
      <c r="E14" s="674">
        <f>'Справка 5'!C61+'Справка 5'!C131</f>
        <v>318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-9782</v>
      </c>
      <c r="E15" s="674">
        <f>'Справка 5'!C148+'Справка 5'!C78</f>
        <v>9782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0.7785714285714286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0.002327617501975272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0.029105473965287048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0.0021552576422667774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1.3224852071005917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11.990387182910547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11.990120160213618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2.660614152202937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0.048598130841121495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6.086956521739131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0.002768220824929806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0.0799718123385082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0.07404990706687231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0.003053663328279485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0.3221476510067114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26.006944444444443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</v>
      </c>
    </row>
    <row r="7" spans="1:8" ht="15.7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</v>
      </c>
    </row>
    <row r="12" spans="1:8" ht="15.7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5599</v>
      </c>
    </row>
    <row r="23" spans="1:8" ht="15.7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5281</v>
      </c>
    </row>
    <row r="24" spans="1:8" ht="15.7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318</v>
      </c>
    </row>
    <row r="26" spans="1:8" ht="15.7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5599</v>
      </c>
    </row>
    <row r="34" spans="1:8" ht="15.7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48</v>
      </c>
    </row>
    <row r="41" spans="1:8" ht="15.7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5670</v>
      </c>
    </row>
    <row r="42" spans="1:8" ht="15.7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12292</v>
      </c>
    </row>
    <row r="50" spans="1:8" ht="15.7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6686</v>
      </c>
    </row>
    <row r="52" spans="1:8" ht="15.7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15927</v>
      </c>
    </row>
    <row r="53" spans="1:8" ht="15.7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.7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27</v>
      </c>
    </row>
    <row r="55" spans="1:8" ht="15.7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34939</v>
      </c>
    </row>
    <row r="58" spans="1:8" ht="15.7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9782</v>
      </c>
    </row>
    <row r="59" spans="1:8" ht="15.7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9782</v>
      </c>
    </row>
    <row r="62" spans="1:8" ht="15.7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9782</v>
      </c>
    </row>
    <row r="65" spans="1:8" ht="15.7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181</v>
      </c>
    </row>
    <row r="67" spans="1:8" ht="15.7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182</v>
      </c>
    </row>
    <row r="70" spans="1:8" ht="15.7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44904</v>
      </c>
    </row>
    <row r="72" spans="1:8" ht="15.7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50574</v>
      </c>
    </row>
    <row r="73" spans="1:8" ht="15.7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35836</v>
      </c>
    </row>
    <row r="74" spans="1:8" ht="15.7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35836</v>
      </c>
    </row>
    <row r="75" spans="1:8" ht="15.7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35836</v>
      </c>
    </row>
    <row r="80" spans="1:8" ht="15.7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9000</v>
      </c>
    </row>
    <row r="81" spans="1:8" ht="15.7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78</v>
      </c>
    </row>
    <row r="83" spans="1:8" ht="15.7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78</v>
      </c>
    </row>
    <row r="84" spans="1:8" ht="15.7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9078</v>
      </c>
    </row>
    <row r="87" spans="1:8" ht="15.7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1806</v>
      </c>
    </row>
    <row r="88" spans="1:8" ht="15.7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1814</v>
      </c>
    </row>
    <row r="89" spans="1:8" ht="15.7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.7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109</v>
      </c>
    </row>
    <row r="92" spans="1:8" ht="15.7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1915</v>
      </c>
    </row>
    <row r="94" spans="1:8" ht="15.7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46829</v>
      </c>
    </row>
    <row r="95" spans="1:8" ht="15.7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3745</v>
      </c>
    </row>
    <row r="111" spans="1:8" ht="15.7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3642</v>
      </c>
    </row>
    <row r="112" spans="1:8" ht="15.7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11</v>
      </c>
    </row>
    <row r="113" spans="1:8" ht="15.7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84</v>
      </c>
    </row>
    <row r="114" spans="1:8" ht="15.7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3745</v>
      </c>
    </row>
    <row r="121" spans="1:8" ht="15.7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3745</v>
      </c>
    </row>
    <row r="125" spans="1:8" ht="15.7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50574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109</v>
      </c>
    </row>
    <row r="129" spans="1:8" ht="15.7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</v>
      </c>
    </row>
    <row r="131" spans="1:8" ht="15.7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142</v>
      </c>
    </row>
    <row r="135" spans="1:8" ht="15.7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142</v>
      </c>
    </row>
    <row r="136" spans="1:8" ht="15.7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303</v>
      </c>
    </row>
    <row r="138" spans="1:8" ht="15.7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34</v>
      </c>
    </row>
    <row r="139" spans="1:8" ht="15.7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35</v>
      </c>
    </row>
    <row r="143" spans="1:8" ht="15.7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338</v>
      </c>
    </row>
    <row r="144" spans="1:8" ht="15.7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109</v>
      </c>
    </row>
    <row r="145" spans="1:8" ht="15.7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338</v>
      </c>
    </row>
    <row r="148" spans="1:8" ht="15.7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109</v>
      </c>
    </row>
    <row r="149" spans="1:8" ht="15.7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109</v>
      </c>
    </row>
    <row r="154" spans="1:8" ht="15.7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109</v>
      </c>
    </row>
    <row r="156" spans="1:8" ht="15.7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447</v>
      </c>
    </row>
    <row r="157" spans="1:8" ht="15.7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</v>
      </c>
    </row>
    <row r="158" spans="1:8" ht="15.7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137</v>
      </c>
    </row>
    <row r="161" spans="1:8" ht="15.7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140</v>
      </c>
    </row>
    <row r="162" spans="1:8" ht="15.7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307</v>
      </c>
    </row>
    <row r="165" spans="1:8" ht="15.7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307</v>
      </c>
    </row>
    <row r="170" spans="1:8" ht="15.7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447</v>
      </c>
    </row>
    <row r="171" spans="1:8" ht="15.7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447</v>
      </c>
    </row>
    <row r="175" spans="1:8" ht="15.7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.7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-110</v>
      </c>
    </row>
    <row r="183" spans="1:8" ht="15.7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</v>
      </c>
    </row>
    <row r="185" spans="1:8" ht="15.7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9</v>
      </c>
    </row>
    <row r="186" spans="1:8" ht="15.7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-25</v>
      </c>
    </row>
    <row r="187" spans="1:8" ht="15.7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-175</v>
      </c>
    </row>
    <row r="192" spans="1:8" ht="15.7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-66</v>
      </c>
    </row>
    <row r="195" spans="1:8" ht="15.7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-66</v>
      </c>
    </row>
    <row r="203" spans="1:8" ht="15.7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-242</v>
      </c>
    </row>
    <row r="213" spans="1:8" ht="15.7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424</v>
      </c>
    </row>
    <row r="214" spans="1:8" ht="15.7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182</v>
      </c>
    </row>
    <row r="215" spans="1:8" ht="15.7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181</v>
      </c>
    </row>
    <row r="216" spans="1:8" ht="15.7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35836</v>
      </c>
    </row>
    <row r="219" spans="1:8" ht="15.7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35836</v>
      </c>
    </row>
    <row r="223" spans="1:8" ht="15.7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35836</v>
      </c>
    </row>
    <row r="237" spans="1:8" ht="15.7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35836</v>
      </c>
    </row>
    <row r="240" spans="1:8" ht="15.7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9000</v>
      </c>
    </row>
    <row r="241" spans="1:8" ht="15.7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9000</v>
      </c>
    </row>
    <row r="245" spans="1:8" ht="15.7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9000</v>
      </c>
    </row>
    <row r="259" spans="1:8" ht="15.7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9000</v>
      </c>
    </row>
    <row r="262" spans="1:8" ht="15.7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78</v>
      </c>
    </row>
    <row r="285" spans="1:8" ht="15.7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78</v>
      </c>
    </row>
    <row r="289" spans="1:8" ht="15.7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78</v>
      </c>
    </row>
    <row r="303" spans="1:8" ht="15.7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78</v>
      </c>
    </row>
    <row r="306" spans="1:8" ht="15.7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1812</v>
      </c>
    </row>
    <row r="351" spans="1:8" ht="15.7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2</v>
      </c>
    </row>
    <row r="352" spans="1:8" ht="15.7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2</v>
      </c>
    </row>
    <row r="353" spans="1:8" ht="15.7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1814</v>
      </c>
    </row>
    <row r="355" spans="1:8" ht="15.7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109</v>
      </c>
    </row>
    <row r="356" spans="1:8" ht="15.7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1923</v>
      </c>
    </row>
    <row r="369" spans="1:8" ht="15.7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1923</v>
      </c>
    </row>
    <row r="372" spans="1:8" ht="15.7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.7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.7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.7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.7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46718</v>
      </c>
    </row>
    <row r="417" spans="1:8" ht="15.7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2</v>
      </c>
    </row>
    <row r="418" spans="1:8" ht="15.7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2</v>
      </c>
    </row>
    <row r="419" spans="1:8" ht="15.7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46720</v>
      </c>
    </row>
    <row r="421" spans="1:8" ht="15.7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109</v>
      </c>
    </row>
    <row r="422" spans="1:8" ht="15.7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46829</v>
      </c>
    </row>
    <row r="435" spans="1:8" ht="15.7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46829</v>
      </c>
    </row>
    <row r="438" spans="1:8" ht="15.7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43</v>
      </c>
    </row>
    <row r="465" spans="1:8" ht="15.7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45</v>
      </c>
    </row>
    <row r="470" spans="1:8" ht="15.7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5599</v>
      </c>
    </row>
    <row r="478" spans="1:8" ht="15.7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5281</v>
      </c>
    </row>
    <row r="479" spans="1:8" ht="15.7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318</v>
      </c>
    </row>
    <row r="481" spans="1:8" ht="15.7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5599</v>
      </c>
    </row>
    <row r="489" spans="1:8" ht="15.7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5644</v>
      </c>
    </row>
    <row r="491" spans="1:8" ht="15.7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43</v>
      </c>
    </row>
    <row r="555" spans="1:8" ht="15.7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45</v>
      </c>
    </row>
    <row r="560" spans="1:8" ht="15.7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5599</v>
      </c>
    </row>
    <row r="568" spans="1:8" ht="15.7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5281</v>
      </c>
    </row>
    <row r="569" spans="1:8" ht="15.7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318</v>
      </c>
    </row>
    <row r="571" spans="1:8" ht="15.7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5599</v>
      </c>
    </row>
    <row r="579" spans="1:8" ht="15.7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5644</v>
      </c>
    </row>
    <row r="581" spans="1:8" ht="15.7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43</v>
      </c>
    </row>
    <row r="645" spans="1:8" ht="15.7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45</v>
      </c>
    </row>
    <row r="650" spans="1:8" ht="15.7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5599</v>
      </c>
    </row>
    <row r="658" spans="1:8" ht="15.7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5281</v>
      </c>
    </row>
    <row r="659" spans="1:8" ht="15.7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318</v>
      </c>
    </row>
    <row r="661" spans="1:8" ht="15.7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5599</v>
      </c>
    </row>
    <row r="669" spans="1:8" ht="15.7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5644</v>
      </c>
    </row>
    <row r="671" spans="1:8" ht="15.7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20</v>
      </c>
    </row>
    <row r="675" spans="1:8" ht="15.7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21</v>
      </c>
    </row>
    <row r="701" spans="1:8" ht="15.7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21</v>
      </c>
    </row>
    <row r="765" spans="1:8" ht="15.7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22</v>
      </c>
    </row>
    <row r="770" spans="1:8" ht="15.7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22</v>
      </c>
    </row>
    <row r="791" spans="1:8" ht="15.7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21</v>
      </c>
    </row>
    <row r="855" spans="1:8" ht="15.7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22</v>
      </c>
    </row>
    <row r="860" spans="1:8" ht="15.7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22</v>
      </c>
    </row>
    <row r="881" spans="1:8" ht="15.7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22</v>
      </c>
    </row>
    <row r="885" spans="1:8" ht="15.7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23</v>
      </c>
    </row>
    <row r="890" spans="1:8" ht="15.7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5599</v>
      </c>
    </row>
    <row r="898" spans="1:8" ht="15.7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5281</v>
      </c>
    </row>
    <row r="899" spans="1:8" ht="15.7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318</v>
      </c>
    </row>
    <row r="901" spans="1:8" ht="15.7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5599</v>
      </c>
    </row>
    <row r="909" spans="1:8" ht="15.7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5622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48</v>
      </c>
    </row>
    <row r="923" spans="1:8" ht="15.7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12292</v>
      </c>
    </row>
    <row r="924" spans="1:8" ht="15.7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12292</v>
      </c>
    </row>
    <row r="925" spans="1:8" ht="15.7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6686</v>
      </c>
    </row>
    <row r="929" spans="1:8" ht="15.7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15927</v>
      </c>
    </row>
    <row r="930" spans="1:8" ht="15.7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.7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27</v>
      </c>
    </row>
    <row r="933" spans="1:8" ht="15.7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27</v>
      </c>
    </row>
    <row r="935" spans="1:8" ht="15.7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34939</v>
      </c>
    </row>
    <row r="943" spans="1:8" ht="15.7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34987</v>
      </c>
    </row>
    <row r="944" spans="1:8" ht="15.7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12292</v>
      </c>
    </row>
    <row r="956" spans="1:8" ht="15.7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12292</v>
      </c>
    </row>
    <row r="957" spans="1:8" ht="15.7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6686</v>
      </c>
    </row>
    <row r="961" spans="1:8" ht="15.7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15927</v>
      </c>
    </row>
    <row r="962" spans="1:8" ht="15.7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.7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27</v>
      </c>
    </row>
    <row r="965" spans="1:8" ht="15.7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27</v>
      </c>
    </row>
    <row r="967" spans="1:8" ht="15.7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34939</v>
      </c>
    </row>
    <row r="975" spans="1:8" ht="15.7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34939</v>
      </c>
    </row>
    <row r="976" spans="1:8" ht="15.7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48</v>
      </c>
    </row>
    <row r="987" spans="1:8" ht="15.7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48</v>
      </c>
    </row>
    <row r="1008" spans="1:8" ht="15.7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3642</v>
      </c>
    </row>
    <row r="1025" spans="1:8" ht="15.7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3642</v>
      </c>
    </row>
    <row r="1028" spans="1:8" ht="15.7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103</v>
      </c>
    </row>
    <row r="1039" spans="1:8" ht="15.7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</v>
      </c>
    </row>
    <row r="1040" spans="1:8" ht="15.7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84</v>
      </c>
    </row>
    <row r="1041" spans="1:8" ht="15.7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3745</v>
      </c>
    </row>
    <row r="1050" spans="1:8" ht="15.7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3745</v>
      </c>
    </row>
    <row r="1051" spans="1:8" ht="15.7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3642</v>
      </c>
    </row>
    <row r="1068" spans="1:8" ht="15.7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3642</v>
      </c>
    </row>
    <row r="1071" spans="1:8" ht="15.7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103</v>
      </c>
    </row>
    <row r="1082" spans="1:8" ht="15.7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</v>
      </c>
    </row>
    <row r="1083" spans="1:8" ht="15.7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84</v>
      </c>
    </row>
    <row r="1084" spans="1:8" ht="15.7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3745</v>
      </c>
    </row>
    <row r="1093" spans="1:8" ht="15.7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3745</v>
      </c>
    </row>
    <row r="1094" spans="1:8" ht="15.7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6294302</v>
      </c>
    </row>
    <row r="1198" spans="1:8" ht="15.7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.7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6302380</v>
      </c>
    </row>
    <row r="1203" spans="1:8" ht="15.7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12227</v>
      </c>
    </row>
    <row r="1204" spans="1:8" ht="15.7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12227</v>
      </c>
    </row>
    <row r="1211" spans="1:8" ht="15.7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5499</v>
      </c>
    </row>
    <row r="1240" spans="1:8" ht="15.7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.7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5599</v>
      </c>
    </row>
    <row r="1245" spans="1:8" ht="15.7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9782</v>
      </c>
    </row>
    <row r="1246" spans="1:8" ht="15.7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9782</v>
      </c>
    </row>
    <row r="1253" spans="1:8" ht="15.7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5499</v>
      </c>
    </row>
    <row r="1282" spans="1:8" ht="15.7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.7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5599</v>
      </c>
    </row>
    <row r="1287" spans="1:8" ht="15.7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9782</v>
      </c>
    </row>
    <row r="1288" spans="1:8" ht="15.7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9782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5281</v>
      </c>
    </row>
    <row r="1297" spans="1:8" ht="15.7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318</v>
      </c>
    </row>
    <row r="1299" spans="1:8" ht="15.7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9782</v>
      </c>
    </row>
    <row r="1300" spans="1:8" ht="15.7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15381</v>
      </c>
    </row>
    <row r="1301" spans="1:8" ht="15.7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318</v>
      </c>
    </row>
    <row r="1319" spans="1:8" ht="15.7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318</v>
      </c>
    </row>
    <row r="1321" spans="1:8" ht="15.7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5281</v>
      </c>
    </row>
    <row r="1327" spans="1:8" ht="15.7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9782</v>
      </c>
    </row>
    <row r="1330" spans="1:8" ht="15.7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15063</v>
      </c>
    </row>
    <row r="1331" spans="1:8" ht="15.7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5">
      <selection activeCell="C72" sqref="C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35836</v>
      </c>
      <c r="H12" s="196">
        <v>35836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35836</v>
      </c>
      <c r="H13" s="196">
        <v>35836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35836</v>
      </c>
      <c r="H18" s="610">
        <f>H12+H15+H16+H17</f>
        <v>35836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</v>
      </c>
      <c r="D20" s="598">
        <f>SUM(D12:D19)</f>
        <v>24</v>
      </c>
      <c r="E20" s="89" t="s">
        <v>54</v>
      </c>
      <c r="F20" s="93" t="s">
        <v>55</v>
      </c>
      <c r="G20" s="197">
        <v>9000</v>
      </c>
      <c r="H20" s="196">
        <v>9000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78</v>
      </c>
      <c r="H22" s="614">
        <f>SUM(H23:H25)</f>
        <v>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78</v>
      </c>
      <c r="H23" s="196">
        <v>78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9078</v>
      </c>
      <c r="H26" s="598">
        <f>H20+H21+H22</f>
        <v>9078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1806</v>
      </c>
      <c r="H28" s="596">
        <f>SUM(H29:H31)</f>
        <v>1518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1814</v>
      </c>
      <c r="H29" s="196">
        <v>1524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2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109</v>
      </c>
      <c r="H32" s="196">
        <v>288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1915</v>
      </c>
      <c r="H34" s="598">
        <f>H28+H32+H33</f>
        <v>1806</v>
      </c>
    </row>
    <row r="35" spans="1:8" ht="15.75">
      <c r="A35" s="89" t="s">
        <v>106</v>
      </c>
      <c r="B35" s="94" t="s">
        <v>107</v>
      </c>
      <c r="C35" s="595">
        <f>SUM(C36:C39)</f>
        <v>5599</v>
      </c>
      <c r="D35" s="596">
        <f>SUM(D36:D39)</f>
        <v>5599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5281</v>
      </c>
      <c r="D36" s="196">
        <v>5281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46829</v>
      </c>
      <c r="H37" s="600">
        <f>H26+H18+H34</f>
        <v>46720</v>
      </c>
    </row>
    <row r="38" spans="1:13" ht="15.75">
      <c r="A38" s="89" t="s">
        <v>113</v>
      </c>
      <c r="B38" s="91" t="s">
        <v>114</v>
      </c>
      <c r="C38" s="197">
        <v>318</v>
      </c>
      <c r="D38" s="196">
        <v>318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5599</v>
      </c>
      <c r="D46" s="598">
        <f>D35+D40+D45</f>
        <v>5599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48</v>
      </c>
      <c r="D55" s="479">
        <v>48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5670</v>
      </c>
      <c r="D56" s="602">
        <f>D20+D21+D22+D28+D33+D46+D52+D54+D55</f>
        <v>5671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3745</v>
      </c>
      <c r="H61" s="596">
        <f>SUM(H62:H68)</f>
        <v>3735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3642</v>
      </c>
      <c r="H62" s="197">
        <v>3599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11</v>
      </c>
      <c r="H63" s="197">
        <v>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84</v>
      </c>
      <c r="H64" s="197">
        <v>99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>
        <v>12292</v>
      </c>
      <c r="D68" s="196">
        <v>12156</v>
      </c>
      <c r="E68" s="89" t="s">
        <v>212</v>
      </c>
      <c r="F68" s="93" t="s">
        <v>213</v>
      </c>
      <c r="G68" s="197"/>
      <c r="H68" s="197">
        <v>26</v>
      </c>
    </row>
    <row r="69" spans="1:8" ht="15.7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/>
      <c r="H69" s="197">
        <v>7</v>
      </c>
    </row>
    <row r="70" spans="1:8" ht="15.75">
      <c r="A70" s="89" t="s">
        <v>214</v>
      </c>
      <c r="B70" s="91" t="s">
        <v>215</v>
      </c>
      <c r="C70" s="197">
        <v>6686</v>
      </c>
      <c r="D70" s="196">
        <v>6570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15927</v>
      </c>
      <c r="D71" s="196">
        <v>15796</v>
      </c>
      <c r="E71" s="474" t="s">
        <v>47</v>
      </c>
      <c r="F71" s="95" t="s">
        <v>223</v>
      </c>
      <c r="G71" s="597">
        <f>G59+G60+G61+G69+G70</f>
        <v>3745</v>
      </c>
      <c r="H71" s="598">
        <f>H59+H60+H61+H69+H70</f>
        <v>3742</v>
      </c>
    </row>
    <row r="72" spans="1:8" ht="15.7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27</v>
      </c>
      <c r="D73" s="196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41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34939</v>
      </c>
      <c r="D76" s="598">
        <f>SUM(D68:D75)</f>
        <v>34579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9782</v>
      </c>
      <c r="D79" s="596">
        <f>SUM(D80:D82)</f>
        <v>9782</v>
      </c>
      <c r="E79" s="205" t="s">
        <v>849</v>
      </c>
      <c r="F79" s="99" t="s">
        <v>241</v>
      </c>
      <c r="G79" s="599">
        <f>G71+G73+G75+G77</f>
        <v>3745</v>
      </c>
      <c r="H79" s="600">
        <f>H71+H73+H75+H77</f>
        <v>3742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9782</v>
      </c>
      <c r="D82" s="196">
        <v>9782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9782</v>
      </c>
      <c r="D85" s="598">
        <f>D84+D83+D79</f>
        <v>9782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181</v>
      </c>
      <c r="D89" s="196">
        <v>423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182</v>
      </c>
      <c r="D92" s="598">
        <f>SUM(D88:D91)</f>
        <v>424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44904</v>
      </c>
      <c r="D94" s="602">
        <f>D65+D76+D85+D92+D93</f>
        <v>44791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50574</v>
      </c>
      <c r="D95" s="604">
        <f>D94+D56</f>
        <v>50462</v>
      </c>
      <c r="E95" s="229" t="s">
        <v>941</v>
      </c>
      <c r="F95" s="489" t="s">
        <v>268</v>
      </c>
      <c r="G95" s="603">
        <f>G37+G40+G56+G79</f>
        <v>50574</v>
      </c>
      <c r="H95" s="604">
        <f>H37+H40+H56+H79</f>
        <v>50462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45499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Акаунт сервиз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>
        <v>3</v>
      </c>
      <c r="H12" s="317">
        <v>1</v>
      </c>
    </row>
    <row r="13" spans="1:8" ht="15.75">
      <c r="A13" s="194" t="s">
        <v>279</v>
      </c>
      <c r="B13" s="190" t="s">
        <v>280</v>
      </c>
      <c r="C13" s="316">
        <v>109</v>
      </c>
      <c r="D13" s="317">
        <v>107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50</v>
      </c>
      <c r="D15" s="317">
        <v>46</v>
      </c>
      <c r="E15" s="245" t="s">
        <v>79</v>
      </c>
      <c r="F15" s="240" t="s">
        <v>289</v>
      </c>
      <c r="G15" s="316">
        <v>137</v>
      </c>
      <c r="H15" s="317">
        <v>25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140</v>
      </c>
      <c r="H16" s="629">
        <f>SUM(H12:H15)</f>
        <v>26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142</v>
      </c>
      <c r="D19" s="317">
        <v>57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142</v>
      </c>
      <c r="D20" s="317">
        <v>47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303</v>
      </c>
      <c r="D22" s="629">
        <f>SUM(D12:D18)+D19</f>
        <v>212</v>
      </c>
      <c r="E22" s="194" t="s">
        <v>309</v>
      </c>
      <c r="F22" s="237" t="s">
        <v>310</v>
      </c>
      <c r="G22" s="316">
        <v>307</v>
      </c>
      <c r="H22" s="317">
        <v>437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34</v>
      </c>
      <c r="D25" s="317">
        <v>34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26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307</v>
      </c>
      <c r="H27" s="629">
        <f>SUM(H22:H26)</f>
        <v>437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35</v>
      </c>
      <c r="D29" s="629">
        <f>SUM(D25:D28)</f>
        <v>60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338</v>
      </c>
      <c r="D31" s="635">
        <f>D29+D22</f>
        <v>272</v>
      </c>
      <c r="E31" s="251" t="s">
        <v>824</v>
      </c>
      <c r="F31" s="266" t="s">
        <v>331</v>
      </c>
      <c r="G31" s="253">
        <f>G16+G18+G27</f>
        <v>447</v>
      </c>
      <c r="H31" s="254">
        <f>H16+H18+H27</f>
        <v>463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109</v>
      </c>
      <c r="D33" s="244">
        <f>IF((H31-D31)&gt;0,H31-D31,0)</f>
        <v>191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338</v>
      </c>
      <c r="D36" s="637">
        <f>D31-D34+D35</f>
        <v>272</v>
      </c>
      <c r="E36" s="262" t="s">
        <v>346</v>
      </c>
      <c r="F36" s="256" t="s">
        <v>347</v>
      </c>
      <c r="G36" s="267">
        <f>G35-G34+G31</f>
        <v>447</v>
      </c>
      <c r="H36" s="268">
        <f>H35-H34+H31</f>
        <v>463</v>
      </c>
    </row>
    <row r="37" spans="1:8" ht="15.75">
      <c r="A37" s="261" t="s">
        <v>348</v>
      </c>
      <c r="B37" s="231" t="s">
        <v>349</v>
      </c>
      <c r="C37" s="634">
        <f>IF((G36-C36)&gt;0,G36-C36,0)</f>
        <v>109</v>
      </c>
      <c r="D37" s="635">
        <f>IF((H36-D36)&gt;0,H36-D36,0)</f>
        <v>191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109</v>
      </c>
      <c r="D42" s="244">
        <f>+IF((H36-D36-D38)&gt;0,H36-D36-D38,0)</f>
        <v>191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109</v>
      </c>
      <c r="D44" s="268">
        <f>IF(H42=0,IF(D42-D43&gt;0,D42-D43+H43,0),IF(H42-H43&lt;0,H43-H42+D42,0))</f>
        <v>191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447</v>
      </c>
      <c r="D45" s="631">
        <f>D36+D38+D42</f>
        <v>463</v>
      </c>
      <c r="E45" s="270" t="s">
        <v>373</v>
      </c>
      <c r="F45" s="272" t="s">
        <v>374</v>
      </c>
      <c r="G45" s="630">
        <f>G42+G36</f>
        <v>447</v>
      </c>
      <c r="H45" s="631">
        <f>H42+H36</f>
        <v>463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45499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Акаунт сервиз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</v>
      </c>
      <c r="D11" s="196">
        <v>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-110</v>
      </c>
      <c r="D12" s="196">
        <v>-128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</v>
      </c>
      <c r="D14" s="196">
        <v>-46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9</v>
      </c>
      <c r="D15" s="196">
        <v>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-25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-175</v>
      </c>
      <c r="D21" s="659">
        <f>SUM(D11:D20)</f>
        <v>-173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-66</v>
      </c>
      <c r="D25" s="196">
        <v>-1876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97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-715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2774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-66</v>
      </c>
      <c r="D33" s="659">
        <f>SUM(D23:D32)</f>
        <v>280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-280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-281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-242</v>
      </c>
      <c r="D44" s="307">
        <f>D43+D33+D21</f>
        <v>-174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424</v>
      </c>
      <c r="D45" s="309">
        <v>689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182</v>
      </c>
      <c r="D46" s="311">
        <f>D45+D44</f>
        <v>515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181</v>
      </c>
      <c r="D47" s="298">
        <v>514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45499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Акаунт сервиз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35836</v>
      </c>
      <c r="D13" s="584">
        <f>'1-Баланс'!H20</f>
        <v>9000</v>
      </c>
      <c r="E13" s="584">
        <f>'1-Баланс'!H21</f>
        <v>0</v>
      </c>
      <c r="F13" s="584">
        <f>'1-Баланс'!H23</f>
        <v>78</v>
      </c>
      <c r="G13" s="584">
        <f>'1-Баланс'!H24</f>
        <v>0</v>
      </c>
      <c r="H13" s="585"/>
      <c r="I13" s="584">
        <f>'1-Баланс'!H29+'1-Баланс'!H32</f>
        <v>1812</v>
      </c>
      <c r="J13" s="584">
        <f>'1-Баланс'!H30+'1-Баланс'!H33</f>
        <v>-8</v>
      </c>
      <c r="K13" s="585"/>
      <c r="L13" s="584">
        <f>SUM(C13:K13)</f>
        <v>46718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2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2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2</v>
      </c>
      <c r="J15" s="316"/>
      <c r="K15" s="316"/>
      <c r="L15" s="584">
        <f t="shared" si="1"/>
        <v>2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35836</v>
      </c>
      <c r="D17" s="653">
        <f aca="true" t="shared" si="2" ref="D17:M17">D13+D14</f>
        <v>9000</v>
      </c>
      <c r="E17" s="653">
        <f t="shared" si="2"/>
        <v>0</v>
      </c>
      <c r="F17" s="653">
        <f t="shared" si="2"/>
        <v>78</v>
      </c>
      <c r="G17" s="653">
        <f t="shared" si="2"/>
        <v>0</v>
      </c>
      <c r="H17" s="653">
        <f t="shared" si="2"/>
        <v>0</v>
      </c>
      <c r="I17" s="653">
        <f t="shared" si="2"/>
        <v>1814</v>
      </c>
      <c r="J17" s="653">
        <f t="shared" si="2"/>
        <v>-8</v>
      </c>
      <c r="K17" s="653">
        <f t="shared" si="2"/>
        <v>0</v>
      </c>
      <c r="L17" s="584">
        <f t="shared" si="1"/>
        <v>46720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109</v>
      </c>
      <c r="J18" s="584">
        <f>+'1-Баланс'!G33</f>
        <v>0</v>
      </c>
      <c r="K18" s="585"/>
      <c r="L18" s="584">
        <f t="shared" si="1"/>
        <v>109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35836</v>
      </c>
      <c r="D31" s="653">
        <f aca="true" t="shared" si="6" ref="D31:M31">D19+D22+D23+D26+D30+D29+D17+D18</f>
        <v>9000</v>
      </c>
      <c r="E31" s="653">
        <f t="shared" si="6"/>
        <v>0</v>
      </c>
      <c r="F31" s="653">
        <f t="shared" si="6"/>
        <v>78</v>
      </c>
      <c r="G31" s="653">
        <f t="shared" si="6"/>
        <v>0</v>
      </c>
      <c r="H31" s="653">
        <f t="shared" si="6"/>
        <v>0</v>
      </c>
      <c r="I31" s="653">
        <f t="shared" si="6"/>
        <v>1923</v>
      </c>
      <c r="J31" s="653">
        <f t="shared" si="6"/>
        <v>-8</v>
      </c>
      <c r="K31" s="653">
        <f t="shared" si="6"/>
        <v>0</v>
      </c>
      <c r="L31" s="584">
        <f t="shared" si="1"/>
        <v>46829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35836</v>
      </c>
      <c r="D34" s="587">
        <f t="shared" si="7"/>
        <v>9000</v>
      </c>
      <c r="E34" s="587">
        <f t="shared" si="7"/>
        <v>0</v>
      </c>
      <c r="F34" s="587">
        <f t="shared" si="7"/>
        <v>78</v>
      </c>
      <c r="G34" s="587">
        <f t="shared" si="7"/>
        <v>0</v>
      </c>
      <c r="H34" s="587">
        <f t="shared" si="7"/>
        <v>0</v>
      </c>
      <c r="I34" s="587">
        <f t="shared" si="7"/>
        <v>1923</v>
      </c>
      <c r="J34" s="587">
        <f t="shared" si="7"/>
        <v>-8</v>
      </c>
      <c r="K34" s="587">
        <f t="shared" si="7"/>
        <v>0</v>
      </c>
      <c r="L34" s="651">
        <f t="shared" si="1"/>
        <v>46829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45499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Акаунт сервиз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63" sqref="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997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998</v>
      </c>
      <c r="B14" s="680"/>
      <c r="C14" s="92">
        <v>5181</v>
      </c>
      <c r="D14" s="92">
        <v>65</v>
      </c>
      <c r="E14" s="92"/>
      <c r="F14" s="469">
        <f t="shared" si="0"/>
        <v>5181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5281</v>
      </c>
      <c r="D27" s="472"/>
      <c r="E27" s="472">
        <f>SUM(E12:E26)</f>
        <v>0</v>
      </c>
      <c r="F27" s="472">
        <f>SUM(F12:F26)</f>
        <v>5281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1000</v>
      </c>
      <c r="B46" s="680"/>
      <c r="C46" s="92">
        <v>318</v>
      </c>
      <c r="D46" s="92">
        <v>32.49</v>
      </c>
      <c r="E46" s="92">
        <v>318</v>
      </c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318</v>
      </c>
      <c r="D61" s="472"/>
      <c r="E61" s="472">
        <f>SUM(E46:E60)</f>
        <v>318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1001</v>
      </c>
      <c r="B63" s="680"/>
      <c r="C63" s="92">
        <v>9780</v>
      </c>
      <c r="D63" s="700">
        <v>0.0286</v>
      </c>
      <c r="E63" s="92"/>
      <c r="F63" s="469">
        <f>C63-E63</f>
        <v>9780</v>
      </c>
    </row>
    <row r="64" spans="1:6" ht="15.75">
      <c r="A64" s="679" t="s">
        <v>1002</v>
      </c>
      <c r="B64" s="680"/>
      <c r="C64" s="92">
        <v>2</v>
      </c>
      <c r="D64" s="92">
        <v>0</v>
      </c>
      <c r="E64" s="92"/>
      <c r="F64" s="469">
        <f aca="true" t="shared" si="3" ref="F64:F77">C64-E64</f>
        <v>2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9782</v>
      </c>
      <c r="D78" s="472"/>
      <c r="E78" s="472">
        <f>SUM(E63:E77)</f>
        <v>0</v>
      </c>
      <c r="F78" s="472">
        <f>SUM(F63:F77)</f>
        <v>9782</v>
      </c>
    </row>
    <row r="79" spans="1:6" ht="15.75">
      <c r="A79" s="513" t="s">
        <v>801</v>
      </c>
      <c r="B79" s="510" t="s">
        <v>802</v>
      </c>
      <c r="C79" s="472">
        <f>C78+C61+C44+C27</f>
        <v>15381</v>
      </c>
      <c r="D79" s="472"/>
      <c r="E79" s="472">
        <f>E78+E61+E44+E27</f>
        <v>318</v>
      </c>
      <c r="F79" s="472">
        <f>F78+F61+F44+F27</f>
        <v>15063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45499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Акаунт сервиз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E17" sqref="E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43</v>
      </c>
      <c r="E14" s="328"/>
      <c r="F14" s="328"/>
      <c r="G14" s="329">
        <f t="shared" si="2"/>
        <v>43</v>
      </c>
      <c r="H14" s="328"/>
      <c r="I14" s="328"/>
      <c r="J14" s="329">
        <f t="shared" si="3"/>
        <v>43</v>
      </c>
      <c r="K14" s="328">
        <v>20</v>
      </c>
      <c r="L14" s="328">
        <v>1</v>
      </c>
      <c r="M14" s="328"/>
      <c r="N14" s="329">
        <f t="shared" si="4"/>
        <v>21</v>
      </c>
      <c r="O14" s="328"/>
      <c r="P14" s="328"/>
      <c r="Q14" s="329">
        <f t="shared" si="0"/>
        <v>21</v>
      </c>
      <c r="R14" s="340">
        <f t="shared" si="1"/>
        <v>22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</v>
      </c>
      <c r="E19" s="330">
        <f>SUM(E11:E18)</f>
        <v>0</v>
      </c>
      <c r="F19" s="330">
        <f>SUM(F11:F18)</f>
        <v>0</v>
      </c>
      <c r="G19" s="329">
        <f t="shared" si="2"/>
        <v>45</v>
      </c>
      <c r="H19" s="330">
        <f>SUM(H11:H18)</f>
        <v>0</v>
      </c>
      <c r="I19" s="330">
        <f>SUM(I11:I18)</f>
        <v>0</v>
      </c>
      <c r="J19" s="329">
        <f t="shared" si="3"/>
        <v>45</v>
      </c>
      <c r="K19" s="330">
        <f>SUM(K11:K18)</f>
        <v>21</v>
      </c>
      <c r="L19" s="330">
        <f>SUM(L11:L18)</f>
        <v>1</v>
      </c>
      <c r="M19" s="330">
        <f>SUM(M11:M18)</f>
        <v>0</v>
      </c>
      <c r="N19" s="329">
        <f t="shared" si="4"/>
        <v>22</v>
      </c>
      <c r="O19" s="330">
        <f>SUM(O11:O18)</f>
        <v>0</v>
      </c>
      <c r="P19" s="330">
        <f>SUM(P11:P18)</f>
        <v>0</v>
      </c>
      <c r="Q19" s="329">
        <f t="shared" si="0"/>
        <v>22</v>
      </c>
      <c r="R19" s="340">
        <f t="shared" si="1"/>
        <v>23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5599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5599</v>
      </c>
      <c r="H30" s="335">
        <f t="shared" si="6"/>
        <v>0</v>
      </c>
      <c r="I30" s="335">
        <f t="shared" si="6"/>
        <v>0</v>
      </c>
      <c r="J30" s="336">
        <f t="shared" si="3"/>
        <v>5599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5599</v>
      </c>
    </row>
    <row r="31" spans="1:18" ht="15.75">
      <c r="A31" s="339"/>
      <c r="B31" s="321" t="s">
        <v>108</v>
      </c>
      <c r="C31" s="152" t="s">
        <v>563</v>
      </c>
      <c r="D31" s="328">
        <v>5281</v>
      </c>
      <c r="E31" s="328"/>
      <c r="F31" s="328"/>
      <c r="G31" s="329">
        <f t="shared" si="2"/>
        <v>5281</v>
      </c>
      <c r="H31" s="328"/>
      <c r="I31" s="328"/>
      <c r="J31" s="329">
        <f t="shared" si="3"/>
        <v>5281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5281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318</v>
      </c>
      <c r="E33" s="328"/>
      <c r="F33" s="328"/>
      <c r="G33" s="329">
        <f t="shared" si="2"/>
        <v>318</v>
      </c>
      <c r="H33" s="328"/>
      <c r="I33" s="328"/>
      <c r="J33" s="329">
        <f t="shared" si="3"/>
        <v>318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318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5599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5599</v>
      </c>
      <c r="H41" s="330">
        <f t="shared" si="10"/>
        <v>0</v>
      </c>
      <c r="I41" s="330">
        <f t="shared" si="10"/>
        <v>0</v>
      </c>
      <c r="J41" s="329">
        <f t="shared" si="3"/>
        <v>5599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5599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5644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5644</v>
      </c>
      <c r="H43" s="349">
        <f t="shared" si="11"/>
        <v>0</v>
      </c>
      <c r="I43" s="349">
        <f t="shared" si="11"/>
        <v>0</v>
      </c>
      <c r="J43" s="349">
        <f t="shared" si="11"/>
        <v>5644</v>
      </c>
      <c r="K43" s="349">
        <f t="shared" si="11"/>
        <v>21</v>
      </c>
      <c r="L43" s="349">
        <f t="shared" si="11"/>
        <v>1</v>
      </c>
      <c r="M43" s="349">
        <f t="shared" si="11"/>
        <v>0</v>
      </c>
      <c r="N43" s="349">
        <f t="shared" si="11"/>
        <v>22</v>
      </c>
      <c r="O43" s="349">
        <f t="shared" si="11"/>
        <v>0</v>
      </c>
      <c r="P43" s="349">
        <f t="shared" si="11"/>
        <v>0</v>
      </c>
      <c r="Q43" s="349">
        <f t="shared" si="11"/>
        <v>22</v>
      </c>
      <c r="R43" s="350">
        <f t="shared" si="11"/>
        <v>5622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45499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Акаунт сервиз ЕООД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4">
      <selection activeCell="D44" sqref="D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48</v>
      </c>
      <c r="D23" s="443"/>
      <c r="E23" s="442">
        <f t="shared" si="0"/>
        <v>48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12292</v>
      </c>
      <c r="D26" s="362">
        <f>SUM(D27:D29)</f>
        <v>12292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12292</v>
      </c>
      <c r="D27" s="368">
        <v>12292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6686</v>
      </c>
      <c r="D31" s="368">
        <v>6686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15927</v>
      </c>
      <c r="D32" s="368">
        <v>15927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27</v>
      </c>
      <c r="D35" s="362">
        <f>SUM(D36:D39)</f>
        <v>27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27</v>
      </c>
      <c r="D37" s="368">
        <v>27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34939</v>
      </c>
      <c r="D45" s="438">
        <f>D26+D30+D31+D33+D32+D34+D35+D40</f>
        <v>34939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34987</v>
      </c>
      <c r="D46" s="444">
        <f>D45+D23+D21+D11</f>
        <v>34939</v>
      </c>
      <c r="E46" s="445">
        <f>E45+E23+E21+E11</f>
        <v>48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3642</v>
      </c>
      <c r="D73" s="137">
        <f>SUM(D74:D76)</f>
        <v>3642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3642</v>
      </c>
      <c r="D76" s="197">
        <v>3642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103</v>
      </c>
      <c r="D87" s="134">
        <f>SUM(D88:D92)+D96</f>
        <v>103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</v>
      </c>
      <c r="D88" s="197">
        <v>11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84</v>
      </c>
      <c r="D89" s="197">
        <v>84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3745</v>
      </c>
      <c r="D98" s="433">
        <f>D87+D82+D77+D73+D97</f>
        <v>3745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3745</v>
      </c>
      <c r="D99" s="427">
        <f>D98+D70+D68</f>
        <v>3745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45499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Акаунт сервиз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4847300+1447002</f>
        <v>6294302</v>
      </c>
      <c r="D13" s="449"/>
      <c r="E13" s="449"/>
      <c r="F13" s="449">
        <f>5181+318</f>
        <v>5499</v>
      </c>
      <c r="G13" s="449"/>
      <c r="H13" s="449"/>
      <c r="I13" s="450">
        <f>F13+G13-H13</f>
        <v>5499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6302380</v>
      </c>
      <c r="D18" s="456">
        <f t="shared" si="1"/>
        <v>0</v>
      </c>
      <c r="E18" s="456">
        <f t="shared" si="1"/>
        <v>0</v>
      </c>
      <c r="F18" s="456">
        <f t="shared" si="1"/>
        <v>5599</v>
      </c>
      <c r="G18" s="456">
        <f t="shared" si="1"/>
        <v>0</v>
      </c>
      <c r="H18" s="456">
        <f t="shared" si="1"/>
        <v>0</v>
      </c>
      <c r="I18" s="457">
        <f t="shared" si="0"/>
        <v>5599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12227</v>
      </c>
      <c r="D20" s="449"/>
      <c r="E20" s="449"/>
      <c r="F20" s="449">
        <v>9782</v>
      </c>
      <c r="G20" s="449"/>
      <c r="H20" s="449"/>
      <c r="I20" s="450">
        <f t="shared" si="0"/>
        <v>9782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12227</v>
      </c>
      <c r="D27" s="456">
        <f t="shared" si="2"/>
        <v>0</v>
      </c>
      <c r="E27" s="456">
        <f t="shared" si="2"/>
        <v>0</v>
      </c>
      <c r="F27" s="456">
        <f t="shared" si="2"/>
        <v>9782</v>
      </c>
      <c r="G27" s="456">
        <f t="shared" si="2"/>
        <v>0</v>
      </c>
      <c r="H27" s="456">
        <f t="shared" si="2"/>
        <v>0</v>
      </c>
      <c r="I27" s="457">
        <f t="shared" si="0"/>
        <v>9782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45499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Акаунт сервиз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2024-07-26T14:00:59Z</dcterms:modified>
  <cp:category/>
  <cp:version/>
  <cp:contentType/>
  <cp:contentStatus/>
</cp:coreProperties>
</file>